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516" yWindow="588" windowWidth="14076" windowHeight="10260"/>
  </bookViews>
  <sheets>
    <sheet name="Rekapitulace stavby" sheetId="1" r:id="rId1"/>
    <sheet name="1.1 - Soupis prací - Opra..." sheetId="2" r:id="rId2"/>
    <sheet name="VON - Soupis prací - Vedl..." sheetId="3" r:id="rId3"/>
    <sheet name="Pokyny pro vyplnění" sheetId="4" r:id="rId4"/>
  </sheets>
  <definedNames>
    <definedName name="_xlnm._FilterDatabase" localSheetId="1" hidden="1">'1.1 - Soupis prací - Opra...'!$C$94:$K$330</definedName>
    <definedName name="_xlnm._FilterDatabase" localSheetId="2" hidden="1">'VON - Soupis prací - Vedl...'!$C$86:$K$96</definedName>
    <definedName name="_xlnm.Print_Titles" localSheetId="1">'1.1 - Soupis prací - Opra...'!$94:$94</definedName>
    <definedName name="_xlnm.Print_Titles" localSheetId="0">'Rekapitulace stavby'!$49:$49</definedName>
    <definedName name="_xlnm.Print_Titles" localSheetId="2">'VON - Soupis prací - Vedl...'!$86:$86</definedName>
    <definedName name="_xlnm.Print_Area" localSheetId="1">'1.1 - Soupis prací - Opra...'!$C$4:$J$38,'1.1 - Soupis prací - Opra...'!$C$44:$J$74,'1.1 - Soupis prací - Opra...'!$C$80:$K$330</definedName>
    <definedName name="_xlnm.Print_Area" localSheetId="3">'Pokyny pro vyplnění'!$B$2:$K$69,'Pokyny pro vyplnění'!$B$72:$K$116,'Pokyny pro vyplnění'!$B$119:$K$188,'Pokyny pro vyplnění'!$B$196:$K$216</definedName>
    <definedName name="_xlnm.Print_Area" localSheetId="0">'Rekapitulace stavby'!$D$4:$AO$33,'Rekapitulace stavby'!$C$39:$AQ$56</definedName>
    <definedName name="_xlnm.Print_Area" localSheetId="2">'VON - Soupis prací - Vedl...'!$C$4:$J$38,'VON - Soupis prací - Vedl...'!$C$44:$J$66,'VON - Soupis prací - Vedl...'!$C$72:$K$96</definedName>
  </definedNames>
  <calcPr calcId="125725"/>
</workbook>
</file>

<file path=xl/calcChain.xml><?xml version="1.0" encoding="utf-8"?>
<calcChain xmlns="http://schemas.openxmlformats.org/spreadsheetml/2006/main">
  <c r="AY55" i="1"/>
  <c r="AX55"/>
  <c r="BI96" i="3"/>
  <c r="BH96"/>
  <c r="BG96"/>
  <c r="BF96"/>
  <c r="T96"/>
  <c r="T95" s="1"/>
  <c r="R96"/>
  <c r="R95" s="1"/>
  <c r="P96"/>
  <c r="P95" s="1"/>
  <c r="BK96"/>
  <c r="BK95" s="1"/>
  <c r="J95" s="1"/>
  <c r="J65" s="1"/>
  <c r="J96"/>
  <c r="BE96" s="1"/>
  <c r="BI94"/>
  <c r="BH94"/>
  <c r="BG94"/>
  <c r="BF94"/>
  <c r="T94"/>
  <c r="T93" s="1"/>
  <c r="R94"/>
  <c r="R93" s="1"/>
  <c r="P94"/>
  <c r="P93" s="1"/>
  <c r="BK94"/>
  <c r="BK93" s="1"/>
  <c r="J93" s="1"/>
  <c r="J64" s="1"/>
  <c r="J94"/>
  <c r="BE94" s="1"/>
  <c r="BI92"/>
  <c r="BH92"/>
  <c r="BG92"/>
  <c r="BF92"/>
  <c r="T92"/>
  <c r="T91" s="1"/>
  <c r="R92"/>
  <c r="R91" s="1"/>
  <c r="P92"/>
  <c r="P91" s="1"/>
  <c r="BK92"/>
  <c r="BK91" s="1"/>
  <c r="J91" s="1"/>
  <c r="J63" s="1"/>
  <c r="J92"/>
  <c r="BE92" s="1"/>
  <c r="BI90"/>
  <c r="F36" s="1"/>
  <c r="BD55" i="1" s="1"/>
  <c r="BD54" s="1"/>
  <c r="BH90" i="3"/>
  <c r="F35" s="1"/>
  <c r="BC55" i="1" s="1"/>
  <c r="BC54" s="1"/>
  <c r="AY54" s="1"/>
  <c r="BG90" i="3"/>
  <c r="F34" s="1"/>
  <c r="BB55" i="1" s="1"/>
  <c r="BB54" s="1"/>
  <c r="AX54" s="1"/>
  <c r="BF90" i="3"/>
  <c r="F33" s="1"/>
  <c r="BA55" i="1" s="1"/>
  <c r="BA54" s="1"/>
  <c r="AW54" s="1"/>
  <c r="BE90" i="3"/>
  <c r="T90"/>
  <c r="T89" s="1"/>
  <c r="T88" s="1"/>
  <c r="T87" s="1"/>
  <c r="R90"/>
  <c r="R89" s="1"/>
  <c r="R88" s="1"/>
  <c r="R87" s="1"/>
  <c r="P90"/>
  <c r="P89" s="1"/>
  <c r="BK90"/>
  <c r="BK89" s="1"/>
  <c r="J90"/>
  <c r="J83"/>
  <c r="F83"/>
  <c r="F81"/>
  <c r="E79"/>
  <c r="J55"/>
  <c r="F55"/>
  <c r="F53"/>
  <c r="E51"/>
  <c r="J20"/>
  <c r="E20"/>
  <c r="F84" s="1"/>
  <c r="J19"/>
  <c r="J14"/>
  <c r="J81" s="1"/>
  <c r="E7"/>
  <c r="E75" s="1"/>
  <c r="AY53" i="1"/>
  <c r="AX53"/>
  <c r="BI329" i="2"/>
  <c r="BH329"/>
  <c r="BG329"/>
  <c r="BF329"/>
  <c r="T329"/>
  <c r="R329"/>
  <c r="P329"/>
  <c r="BK329"/>
  <c r="J329"/>
  <c r="BE329" s="1"/>
  <c r="BI327"/>
  <c r="BH327"/>
  <c r="BG327"/>
  <c r="BF327"/>
  <c r="BE327"/>
  <c r="T327"/>
  <c r="R327"/>
  <c r="P327"/>
  <c r="BK327"/>
  <c r="J327"/>
  <c r="BI326"/>
  <c r="BH326"/>
  <c r="BG326"/>
  <c r="BF326"/>
  <c r="T326"/>
  <c r="R326"/>
  <c r="P326"/>
  <c r="BK326"/>
  <c r="J326"/>
  <c r="BE326" s="1"/>
  <c r="BI325"/>
  <c r="BH325"/>
  <c r="BG325"/>
  <c r="BF325"/>
  <c r="BE325"/>
  <c r="T325"/>
  <c r="R325"/>
  <c r="P325"/>
  <c r="BK325"/>
  <c r="J325"/>
  <c r="BI323"/>
  <c r="BH323"/>
  <c r="BG323"/>
  <c r="BF323"/>
  <c r="BE323"/>
  <c r="T323"/>
  <c r="R323"/>
  <c r="P323"/>
  <c r="BK323"/>
  <c r="J323"/>
  <c r="BI319"/>
  <c r="BH319"/>
  <c r="BG319"/>
  <c r="BF319"/>
  <c r="BE319"/>
  <c r="T319"/>
  <c r="R319"/>
  <c r="P319"/>
  <c r="BK319"/>
  <c r="J319"/>
  <c r="BI317"/>
  <c r="BH317"/>
  <c r="BG317"/>
  <c r="BF317"/>
  <c r="BE317"/>
  <c r="T317"/>
  <c r="T316" s="1"/>
  <c r="R317"/>
  <c r="R316" s="1"/>
  <c r="P317"/>
  <c r="P316" s="1"/>
  <c r="BK317"/>
  <c r="BK316" s="1"/>
  <c r="J316" s="1"/>
  <c r="J73" s="1"/>
  <c r="J317"/>
  <c r="BI314"/>
  <c r="BH314"/>
  <c r="BG314"/>
  <c r="BF314"/>
  <c r="T314"/>
  <c r="R314"/>
  <c r="P314"/>
  <c r="BK314"/>
  <c r="J314"/>
  <c r="BE314" s="1"/>
  <c r="BI312"/>
  <c r="BH312"/>
  <c r="BG312"/>
  <c r="BF312"/>
  <c r="T312"/>
  <c r="R312"/>
  <c r="P312"/>
  <c r="BK312"/>
  <c r="J312"/>
  <c r="BE312" s="1"/>
  <c r="BI309"/>
  <c r="BH309"/>
  <c r="BG309"/>
  <c r="BF309"/>
  <c r="T309"/>
  <c r="R309"/>
  <c r="P309"/>
  <c r="BK309"/>
  <c r="J309"/>
  <c r="BE309" s="1"/>
  <c r="BI304"/>
  <c r="BH304"/>
  <c r="BG304"/>
  <c r="BF304"/>
  <c r="T304"/>
  <c r="R304"/>
  <c r="P304"/>
  <c r="BK304"/>
  <c r="J304"/>
  <c r="BE304" s="1"/>
  <c r="BI297"/>
  <c r="BH297"/>
  <c r="BG297"/>
  <c r="BF297"/>
  <c r="T297"/>
  <c r="T296" s="1"/>
  <c r="R297"/>
  <c r="R296" s="1"/>
  <c r="P297"/>
  <c r="P296" s="1"/>
  <c r="BK297"/>
  <c r="BK296" s="1"/>
  <c r="J296" s="1"/>
  <c r="J72" s="1"/>
  <c r="J297"/>
  <c r="BE297" s="1"/>
  <c r="BI294"/>
  <c r="BH294"/>
  <c r="BG294"/>
  <c r="BF294"/>
  <c r="BE294"/>
  <c r="T294"/>
  <c r="R294"/>
  <c r="P294"/>
  <c r="BK294"/>
  <c r="J294"/>
  <c r="BI292"/>
  <c r="BH292"/>
  <c r="BG292"/>
  <c r="BF292"/>
  <c r="BE292"/>
  <c r="T292"/>
  <c r="R292"/>
  <c r="P292"/>
  <c r="BK292"/>
  <c r="J292"/>
  <c r="BI288"/>
  <c r="BH288"/>
  <c r="BG288"/>
  <c r="BF288"/>
  <c r="BE288"/>
  <c r="T288"/>
  <c r="R288"/>
  <c r="P288"/>
  <c r="BK288"/>
  <c r="J288"/>
  <c r="BI284"/>
  <c r="BH284"/>
  <c r="BG284"/>
  <c r="BF284"/>
  <c r="BE284"/>
  <c r="T284"/>
  <c r="R284"/>
  <c r="P284"/>
  <c r="BK284"/>
  <c r="J284"/>
  <c r="BI280"/>
  <c r="BH280"/>
  <c r="BG280"/>
  <c r="BF280"/>
  <c r="BE280"/>
  <c r="T280"/>
  <c r="R280"/>
  <c r="P280"/>
  <c r="BK280"/>
  <c r="J280"/>
  <c r="BI276"/>
  <c r="BH276"/>
  <c r="BG276"/>
  <c r="BF276"/>
  <c r="BE276"/>
  <c r="T276"/>
  <c r="T275" s="1"/>
  <c r="T274" s="1"/>
  <c r="R276"/>
  <c r="R275" s="1"/>
  <c r="P276"/>
  <c r="P275" s="1"/>
  <c r="P274" s="1"/>
  <c r="BK276"/>
  <c r="BK275" s="1"/>
  <c r="J276"/>
  <c r="BI272"/>
  <c r="BH272"/>
  <c r="BG272"/>
  <c r="BF272"/>
  <c r="BE272"/>
  <c r="T272"/>
  <c r="T271" s="1"/>
  <c r="R272"/>
  <c r="R271" s="1"/>
  <c r="P272"/>
  <c r="P271" s="1"/>
  <c r="BK272"/>
  <c r="BK271" s="1"/>
  <c r="J271" s="1"/>
  <c r="J69" s="1"/>
  <c r="J272"/>
  <c r="BI269"/>
  <c r="BH269"/>
  <c r="BG269"/>
  <c r="BF269"/>
  <c r="T269"/>
  <c r="R269"/>
  <c r="P269"/>
  <c r="BK269"/>
  <c r="J269"/>
  <c r="BE269" s="1"/>
  <c r="BI267"/>
  <c r="BH267"/>
  <c r="BG267"/>
  <c r="BF267"/>
  <c r="T267"/>
  <c r="R267"/>
  <c r="P267"/>
  <c r="BK267"/>
  <c r="J267"/>
  <c r="BE267" s="1"/>
  <c r="BI264"/>
  <c r="BH264"/>
  <c r="BG264"/>
  <c r="BF264"/>
  <c r="T264"/>
  <c r="R264"/>
  <c r="P264"/>
  <c r="BK264"/>
  <c r="J264"/>
  <c r="BE264" s="1"/>
  <c r="BI262"/>
  <c r="BH262"/>
  <c r="BG262"/>
  <c r="BF262"/>
  <c r="T262"/>
  <c r="R262"/>
  <c r="P262"/>
  <c r="BK262"/>
  <c r="J262"/>
  <c r="BE262" s="1"/>
  <c r="BI260"/>
  <c r="BH260"/>
  <c r="BG260"/>
  <c r="BF260"/>
  <c r="T260"/>
  <c r="T259" s="1"/>
  <c r="R260"/>
  <c r="R259" s="1"/>
  <c r="P260"/>
  <c r="P259" s="1"/>
  <c r="BK260"/>
  <c r="BK259" s="1"/>
  <c r="J259" s="1"/>
  <c r="J68" s="1"/>
  <c r="J260"/>
  <c r="BE260" s="1"/>
  <c r="BI258"/>
  <c r="BH258"/>
  <c r="BG258"/>
  <c r="BF258"/>
  <c r="BE258"/>
  <c r="T258"/>
  <c r="R258"/>
  <c r="P258"/>
  <c r="BK258"/>
  <c r="J258"/>
  <c r="BI256"/>
  <c r="BH256"/>
  <c r="BG256"/>
  <c r="BF256"/>
  <c r="BE256"/>
  <c r="T256"/>
  <c r="R256"/>
  <c r="P256"/>
  <c r="BK256"/>
  <c r="J256"/>
  <c r="BI254"/>
  <c r="BH254"/>
  <c r="BG254"/>
  <c r="BF254"/>
  <c r="BE254"/>
  <c r="T254"/>
  <c r="R254"/>
  <c r="P254"/>
  <c r="BK254"/>
  <c r="J254"/>
  <c r="BI249"/>
  <c r="BH249"/>
  <c r="BG249"/>
  <c r="BF249"/>
  <c r="BE249"/>
  <c r="T249"/>
  <c r="R249"/>
  <c r="P249"/>
  <c r="BK249"/>
  <c r="J249"/>
  <c r="BI244"/>
  <c r="BH244"/>
  <c r="BG244"/>
  <c r="BF244"/>
  <c r="BE244"/>
  <c r="T244"/>
  <c r="R244"/>
  <c r="P244"/>
  <c r="BK244"/>
  <c r="J244"/>
  <c r="BI239"/>
  <c r="BH239"/>
  <c r="BG239"/>
  <c r="BF239"/>
  <c r="BE239"/>
  <c r="T239"/>
  <c r="R239"/>
  <c r="P239"/>
  <c r="BK239"/>
  <c r="J239"/>
  <c r="BI231"/>
  <c r="BH231"/>
  <c r="BG231"/>
  <c r="BF231"/>
  <c r="BE231"/>
  <c r="T231"/>
  <c r="R231"/>
  <c r="P231"/>
  <c r="BK231"/>
  <c r="J231"/>
  <c r="BI228"/>
  <c r="BH228"/>
  <c r="BG228"/>
  <c r="BF228"/>
  <c r="BE228"/>
  <c r="T228"/>
  <c r="R228"/>
  <c r="P228"/>
  <c r="BK228"/>
  <c r="J228"/>
  <c r="BI223"/>
  <c r="BH223"/>
  <c r="BG223"/>
  <c r="BF223"/>
  <c r="BE223"/>
  <c r="T223"/>
  <c r="R223"/>
  <c r="P223"/>
  <c r="BK223"/>
  <c r="J223"/>
  <c r="BI217"/>
  <c r="BH217"/>
  <c r="BG217"/>
  <c r="BF217"/>
  <c r="BE217"/>
  <c r="T217"/>
  <c r="R217"/>
  <c r="P217"/>
  <c r="BK217"/>
  <c r="J217"/>
  <c r="BI216"/>
  <c r="BH216"/>
  <c r="BG216"/>
  <c r="BF216"/>
  <c r="BE216"/>
  <c r="T216"/>
  <c r="R216"/>
  <c r="P216"/>
  <c r="BK216"/>
  <c r="J216"/>
  <c r="BI211"/>
  <c r="BH211"/>
  <c r="BG211"/>
  <c r="BF211"/>
  <c r="BE211"/>
  <c r="T211"/>
  <c r="R211"/>
  <c r="P211"/>
  <c r="BK211"/>
  <c r="J211"/>
  <c r="BI208"/>
  <c r="BH208"/>
  <c r="BG208"/>
  <c r="BF208"/>
  <c r="BE208"/>
  <c r="T208"/>
  <c r="R208"/>
  <c r="P208"/>
  <c r="BK208"/>
  <c r="J208"/>
  <c r="BI204"/>
  <c r="BH204"/>
  <c r="BG204"/>
  <c r="BF204"/>
  <c r="BE204"/>
  <c r="T204"/>
  <c r="R204"/>
  <c r="P204"/>
  <c r="BK204"/>
  <c r="J204"/>
  <c r="BI201"/>
  <c r="BH201"/>
  <c r="BG201"/>
  <c r="BF201"/>
  <c r="BE201"/>
  <c r="T201"/>
  <c r="T200" s="1"/>
  <c r="R201"/>
  <c r="R200" s="1"/>
  <c r="P201"/>
  <c r="P200" s="1"/>
  <c r="BK201"/>
  <c r="BK200" s="1"/>
  <c r="J200" s="1"/>
  <c r="J67" s="1"/>
  <c r="J201"/>
  <c r="BI197"/>
  <c r="BH197"/>
  <c r="BG197"/>
  <c r="BF197"/>
  <c r="T197"/>
  <c r="R197"/>
  <c r="P197"/>
  <c r="BK197"/>
  <c r="J197"/>
  <c r="BE197" s="1"/>
  <c r="BI194"/>
  <c r="BH194"/>
  <c r="BG194"/>
  <c r="BF194"/>
  <c r="T194"/>
  <c r="T193" s="1"/>
  <c r="R194"/>
  <c r="R193" s="1"/>
  <c r="P194"/>
  <c r="P193" s="1"/>
  <c r="BK194"/>
  <c r="BK193" s="1"/>
  <c r="J193" s="1"/>
  <c r="J66" s="1"/>
  <c r="J194"/>
  <c r="BE194" s="1"/>
  <c r="BI188"/>
  <c r="BH188"/>
  <c r="BG188"/>
  <c r="BF188"/>
  <c r="BE188"/>
  <c r="T188"/>
  <c r="R188"/>
  <c r="P188"/>
  <c r="BK188"/>
  <c r="J188"/>
  <c r="BI187"/>
  <c r="BH187"/>
  <c r="BG187"/>
  <c r="BF187"/>
  <c r="BE187"/>
  <c r="T187"/>
  <c r="T186" s="1"/>
  <c r="R187"/>
  <c r="R186" s="1"/>
  <c r="P187"/>
  <c r="P186" s="1"/>
  <c r="BK187"/>
  <c r="BK186" s="1"/>
  <c r="J186" s="1"/>
  <c r="J65" s="1"/>
  <c r="J187"/>
  <c r="BI182"/>
  <c r="BH182"/>
  <c r="BG182"/>
  <c r="BF182"/>
  <c r="T182"/>
  <c r="R182"/>
  <c r="P182"/>
  <c r="BK182"/>
  <c r="J182"/>
  <c r="BE182" s="1"/>
  <c r="BI181"/>
  <c r="BH181"/>
  <c r="BG181"/>
  <c r="BF181"/>
  <c r="T181"/>
  <c r="R181"/>
  <c r="P181"/>
  <c r="BK181"/>
  <c r="J181"/>
  <c r="BE181" s="1"/>
  <c r="BI177"/>
  <c r="BH177"/>
  <c r="BG177"/>
  <c r="BF177"/>
  <c r="T177"/>
  <c r="R177"/>
  <c r="P177"/>
  <c r="BK177"/>
  <c r="J177"/>
  <c r="BE177" s="1"/>
  <c r="BI176"/>
  <c r="BH176"/>
  <c r="BG176"/>
  <c r="BF176"/>
  <c r="T176"/>
  <c r="R176"/>
  <c r="P176"/>
  <c r="BK176"/>
  <c r="J176"/>
  <c r="BE176" s="1"/>
  <c r="BI174"/>
  <c r="BH174"/>
  <c r="BG174"/>
  <c r="BF174"/>
  <c r="T174"/>
  <c r="R174"/>
  <c r="P174"/>
  <c r="BK174"/>
  <c r="J174"/>
  <c r="BE174" s="1"/>
  <c r="BI171"/>
  <c r="BH171"/>
  <c r="BG171"/>
  <c r="BF171"/>
  <c r="T171"/>
  <c r="R171"/>
  <c r="P171"/>
  <c r="BK171"/>
  <c r="J171"/>
  <c r="BE171" s="1"/>
  <c r="BI167"/>
  <c r="BH167"/>
  <c r="BG167"/>
  <c r="BF167"/>
  <c r="T167"/>
  <c r="T166" s="1"/>
  <c r="R167"/>
  <c r="R166" s="1"/>
  <c r="P167"/>
  <c r="P166" s="1"/>
  <c r="BK167"/>
  <c r="BK166" s="1"/>
  <c r="J166" s="1"/>
  <c r="J64" s="1"/>
  <c r="J167"/>
  <c r="BE167" s="1"/>
  <c r="BI163"/>
  <c r="BH163"/>
  <c r="BG163"/>
  <c r="BF163"/>
  <c r="BE163"/>
  <c r="T163"/>
  <c r="R163"/>
  <c r="P163"/>
  <c r="BK163"/>
  <c r="J163"/>
  <c r="BI159"/>
  <c r="BH159"/>
  <c r="BG159"/>
  <c r="BF159"/>
  <c r="BE159"/>
  <c r="T159"/>
  <c r="T158" s="1"/>
  <c r="R159"/>
  <c r="R158" s="1"/>
  <c r="P159"/>
  <c r="P158" s="1"/>
  <c r="BK159"/>
  <c r="BK158" s="1"/>
  <c r="J158" s="1"/>
  <c r="J63" s="1"/>
  <c r="J159"/>
  <c r="BI155"/>
  <c r="BH155"/>
  <c r="BG155"/>
  <c r="BF155"/>
  <c r="T155"/>
  <c r="R155"/>
  <c r="P155"/>
  <c r="BK155"/>
  <c r="J155"/>
  <c r="BE155" s="1"/>
  <c r="BI149"/>
  <c r="BH149"/>
  <c r="BG149"/>
  <c r="BF149"/>
  <c r="T149"/>
  <c r="R149"/>
  <c r="P149"/>
  <c r="BK149"/>
  <c r="J149"/>
  <c r="BE149" s="1"/>
  <c r="BI148"/>
  <c r="BH148"/>
  <c r="BG148"/>
  <c r="BF148"/>
  <c r="T148"/>
  <c r="R148"/>
  <c r="P148"/>
  <c r="BK148"/>
  <c r="J148"/>
  <c r="BE148" s="1"/>
  <c r="BI147"/>
  <c r="BH147"/>
  <c r="BG147"/>
  <c r="BF147"/>
  <c r="T147"/>
  <c r="R147"/>
  <c r="P147"/>
  <c r="BK147"/>
  <c r="J147"/>
  <c r="BE147" s="1"/>
  <c r="BI144"/>
  <c r="BH144"/>
  <c r="BG144"/>
  <c r="BF144"/>
  <c r="T144"/>
  <c r="R144"/>
  <c r="P144"/>
  <c r="BK144"/>
  <c r="J144"/>
  <c r="BE144" s="1"/>
  <c r="BI139"/>
  <c r="BH139"/>
  <c r="BG139"/>
  <c r="BF139"/>
  <c r="T139"/>
  <c r="R139"/>
  <c r="P139"/>
  <c r="BK139"/>
  <c r="J139"/>
  <c r="BE139" s="1"/>
  <c r="BI137"/>
  <c r="BH137"/>
  <c r="BG137"/>
  <c r="BF137"/>
  <c r="T137"/>
  <c r="R137"/>
  <c r="P137"/>
  <c r="BK137"/>
  <c r="J137"/>
  <c r="BE137" s="1"/>
  <c r="BI126"/>
  <c r="BH126"/>
  <c r="BG126"/>
  <c r="BF126"/>
  <c r="BE126"/>
  <c r="T126"/>
  <c r="R126"/>
  <c r="P126"/>
  <c r="BK126"/>
  <c r="J126"/>
  <c r="BI123"/>
  <c r="BH123"/>
  <c r="BG123"/>
  <c r="BF123"/>
  <c r="T123"/>
  <c r="R123"/>
  <c r="P123"/>
  <c r="BK123"/>
  <c r="J123"/>
  <c r="BE123" s="1"/>
  <c r="BI121"/>
  <c r="BH121"/>
  <c r="BG121"/>
  <c r="BF121"/>
  <c r="BE121"/>
  <c r="T121"/>
  <c r="R121"/>
  <c r="P121"/>
  <c r="BK121"/>
  <c r="J121"/>
  <c r="BI117"/>
  <c r="BH117"/>
  <c r="BG117"/>
  <c r="BF117"/>
  <c r="T117"/>
  <c r="R117"/>
  <c r="P117"/>
  <c r="BK117"/>
  <c r="J117"/>
  <c r="BE117" s="1"/>
  <c r="BI115"/>
  <c r="BH115"/>
  <c r="BG115"/>
  <c r="BF115"/>
  <c r="BE115"/>
  <c r="T115"/>
  <c r="R115"/>
  <c r="P115"/>
  <c r="BK115"/>
  <c r="J115"/>
  <c r="BI106"/>
  <c r="BH106"/>
  <c r="BG106"/>
  <c r="BF106"/>
  <c r="T106"/>
  <c r="R106"/>
  <c r="P106"/>
  <c r="BK106"/>
  <c r="J106"/>
  <c r="BE106" s="1"/>
  <c r="BI102"/>
  <c r="BH102"/>
  <c r="BG102"/>
  <c r="BF102"/>
  <c r="BE102"/>
  <c r="T102"/>
  <c r="R102"/>
  <c r="P102"/>
  <c r="BK102"/>
  <c r="J102"/>
  <c r="BI98"/>
  <c r="F36" s="1"/>
  <c r="BD53" i="1" s="1"/>
  <c r="BD52" s="1"/>
  <c r="BD51" s="1"/>
  <c r="W30" s="1"/>
  <c r="BH98" i="2"/>
  <c r="F35" s="1"/>
  <c r="BC53" i="1" s="1"/>
  <c r="BC52" s="1"/>
  <c r="BG98" i="2"/>
  <c r="F34" s="1"/>
  <c r="BB53" i="1" s="1"/>
  <c r="BB52" s="1"/>
  <c r="BF98" i="2"/>
  <c r="F33" s="1"/>
  <c r="BA53" i="1" s="1"/>
  <c r="BA52" s="1"/>
  <c r="T98" i="2"/>
  <c r="T97" s="1"/>
  <c r="T96" s="1"/>
  <c r="T95" s="1"/>
  <c r="R98"/>
  <c r="R97" s="1"/>
  <c r="R96" s="1"/>
  <c r="P98"/>
  <c r="P97" s="1"/>
  <c r="P96" s="1"/>
  <c r="P95" s="1"/>
  <c r="AU53" i="1" s="1"/>
  <c r="AU52" s="1"/>
  <c r="BK98" i="2"/>
  <c r="BK97" s="1"/>
  <c r="J98"/>
  <c r="BE98" s="1"/>
  <c r="J91"/>
  <c r="F91"/>
  <c r="F89"/>
  <c r="E87"/>
  <c r="E83"/>
  <c r="F56"/>
  <c r="J55"/>
  <c r="F55"/>
  <c r="F53"/>
  <c r="E51"/>
  <c r="J20"/>
  <c r="E20"/>
  <c r="F92" s="1"/>
  <c r="J19"/>
  <c r="J14"/>
  <c r="J89" s="1"/>
  <c r="E7"/>
  <c r="E47" s="1"/>
  <c r="AS54" i="1"/>
  <c r="AS52"/>
  <c r="AS51"/>
  <c r="L47"/>
  <c r="AM46"/>
  <c r="L46"/>
  <c r="AM44"/>
  <c r="L44"/>
  <c r="L42"/>
  <c r="L41"/>
  <c r="BK96" i="2" l="1"/>
  <c r="J97"/>
  <c r="J62" s="1"/>
  <c r="BC51" i="1"/>
  <c r="AY52"/>
  <c r="P88" i="3"/>
  <c r="P87" s="1"/>
  <c r="AU55" i="1" s="1"/>
  <c r="AU54" s="1"/>
  <c r="AU51" s="1"/>
  <c r="BB51"/>
  <c r="AX52"/>
  <c r="BK274" i="2"/>
  <c r="J274" s="1"/>
  <c r="J70" s="1"/>
  <c r="J275"/>
  <c r="J71" s="1"/>
  <c r="J89" i="3"/>
  <c r="J62" s="1"/>
  <c r="BK88"/>
  <c r="F32"/>
  <c r="AZ55" i="1" s="1"/>
  <c r="AZ54" s="1"/>
  <c r="AV54" s="1"/>
  <c r="AT54" s="1"/>
  <c r="BA51"/>
  <c r="AW52"/>
  <c r="J32" i="2"/>
  <c r="AV53" i="1" s="1"/>
  <c r="F32" i="2"/>
  <c r="AZ53" i="1" s="1"/>
  <c r="AZ52" s="1"/>
  <c r="R274" i="2"/>
  <c r="R95" s="1"/>
  <c r="E47" i="3"/>
  <c r="J32"/>
  <c r="AV55" i="1" s="1"/>
  <c r="J33" i="2"/>
  <c r="AW53" i="1" s="1"/>
  <c r="J53" i="3"/>
  <c r="J53" i="2"/>
  <c r="F56" i="3"/>
  <c r="J33"/>
  <c r="AW55" i="1" s="1"/>
  <c r="J96" i="2" l="1"/>
  <c r="J61" s="1"/>
  <c r="BK95"/>
  <c r="J95" s="1"/>
  <c r="AT55" i="1"/>
  <c r="AT53"/>
  <c r="AV52"/>
  <c r="AT52" s="1"/>
  <c r="AZ51"/>
  <c r="AW51"/>
  <c r="AK27" s="1"/>
  <c r="W27"/>
  <c r="W28"/>
  <c r="AX51"/>
  <c r="W29"/>
  <c r="AY51"/>
  <c r="J88" i="3"/>
  <c r="J61" s="1"/>
  <c r="BK87"/>
  <c r="J87" s="1"/>
  <c r="W26" i="1" l="1"/>
  <c r="AV51"/>
  <c r="J29" i="2"/>
  <c r="J60"/>
  <c r="J29" i="3"/>
  <c r="J60"/>
  <c r="J38" l="1"/>
  <c r="AG55" i="1"/>
  <c r="AK26"/>
  <c r="AT51"/>
  <c r="AG53"/>
  <c r="J38" i="2"/>
  <c r="AN53" i="1" l="1"/>
  <c r="AG52"/>
  <c r="AG54"/>
  <c r="AN54" s="1"/>
  <c r="AN55"/>
  <c r="AN52" l="1"/>
  <c r="AG51"/>
  <c r="AK23" l="1"/>
  <c r="AK32" s="1"/>
  <c r="AN51"/>
</calcChain>
</file>

<file path=xl/sharedStrings.xml><?xml version="1.0" encoding="utf-8"?>
<sst xmlns="http://schemas.openxmlformats.org/spreadsheetml/2006/main" count="3301" uniqueCount="722">
  <si>
    <t>Export VZ</t>
  </si>
  <si>
    <t>List obsahuje:</t>
  </si>
  <si>
    <t>1) Rekapitulace stavby</t>
  </si>
  <si>
    <t>2) Rekapitulace objektů stavby a soupisů prací</t>
  </si>
  <si>
    <t>3.0</t>
  </si>
  <si>
    <t>ZAMOK</t>
  </si>
  <si>
    <t>False</t>
  </si>
  <si>
    <t>{8d357011-05d6-4ea8-8c93-ef36eca90de9}</t>
  </si>
  <si>
    <t>0,01</t>
  </si>
  <si>
    <t>21</t>
  </si>
  <si>
    <t>15</t>
  </si>
  <si>
    <t>REKAPITULACE STAVBY</t>
  </si>
  <si>
    <t>v ---  níže se nacházejí doplnkové a pomocné údaje k sestavám  --- v</t>
  </si>
  <si>
    <t>Návod na vyplnění</t>
  </si>
  <si>
    <t>0,001</t>
  </si>
  <si>
    <t>Kód:</t>
  </si>
  <si>
    <t>I-17007</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</si>
  <si>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</si>
  <si>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</si>
  <si>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Oprava zahradních teras při MŠ B.Dvorského 2, Ostrava - Dubina</t>
  </si>
  <si>
    <t>KSO:</t>
  </si>
  <si>
    <t/>
  </si>
  <si>
    <t>CC-CZ:</t>
  </si>
  <si>
    <t>Místo:</t>
  </si>
  <si>
    <t xml:space="preserve"> </t>
  </si>
  <si>
    <t>Datum:</t>
  </si>
  <si>
    <t>30.3.2017</t>
  </si>
  <si>
    <t>Zadavatel:</t>
  </si>
  <si>
    <t>IČ:</t>
  </si>
  <si>
    <t xml:space="preserve">SMO MOb Ostrava - Jih </t>
  </si>
  <si>
    <t>DIČ:</t>
  </si>
  <si>
    <t>Uchazeč:</t>
  </si>
  <si>
    <t>Vyplň údaj</t>
  </si>
  <si>
    <t>Projektant:</t>
  </si>
  <si>
    <t>idea ateliér spol. s r.o.</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</si>
  <si>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</si>
  <si>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</si>
  <si>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</si>
  <si>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</si>
  <si>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</si>
  <si>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</si>
  <si>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</si>
  <si>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</si>
  <si>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</si>
  <si>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</si>
  <si>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</si>
  <si>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</si>
  <si>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</si>
  <si>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</si>
  <si>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</si>
  <si>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</si>
  <si>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</si>
  <si>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</si>
  <si>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</si>
  <si>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</si>
  <si>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</si>
  <si>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</si>
  <si>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</si>
  <si>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</si>
  <si>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</si>
  <si>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</si>
  <si>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</si>
  <si>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</si>
  <si>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</si>
  <si>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</si>
  <si>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</si>
  <si>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</si>
  <si>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</si>
  <si>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</si>
  <si>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</si>
  <si>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</si>
  <si>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</si>
  <si>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</si>
  <si>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</si>
  <si>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</si>
  <si>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</si>
  <si>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1</t>
  </si>
  <si>
    <t>Oprava zahradních teras při MŠ B.Dvorského 2</t>
  </si>
  <si>
    <t>STA</t>
  </si>
  <si>
    <t>{c603177b-6e28-43d5-87e5-4f727d88eac3}</t>
  </si>
  <si>
    <t>2</t>
  </si>
  <si>
    <t>/</t>
  </si>
  <si>
    <t>1.1</t>
  </si>
  <si>
    <t>Soupis prací - Oprava zahradních teras při MŠ B.Dvorského 2</t>
  </si>
  <si>
    <t>Soupis</t>
  </si>
  <si>
    <t>{c07dfe61-9ddf-4061-b896-84d3532110a8}</t>
  </si>
  <si>
    <t>VON</t>
  </si>
  <si>
    <t xml:space="preserve">Vedlejší a ostatní náklady </t>
  </si>
  <si>
    <t>{7fb722f9-3ddd-4feb-a23d-4d7e435ad88a}</t>
  </si>
  <si>
    <t xml:space="preserve">Soupis prací - Vedlejší a ostatní náklady </t>
  </si>
  <si>
    <t>{9315a3ab-7d2a-4fad-8458-914758c4f0d1}</t>
  </si>
  <si>
    <t>1) Krycí list soupisu</t>
  </si>
  <si>
    <t>2) Rekapitulace</t>
  </si>
  <si>
    <t>3) Soupis prací</t>
  </si>
  <si>
    <t>Zpět na list:</t>
  </si>
  <si>
    <t>Rekapitulace stavby</t>
  </si>
  <si>
    <t>KRYCÍ LIST SOUPISU</t>
  </si>
  <si>
    <t>Objekt:</t>
  </si>
  <si>
    <t>1 - Oprava zahradních teras při MŠ B.Dvorského 2</t>
  </si>
  <si>
    <t>Soupis:</t>
  </si>
  <si>
    <t>1.1 - Soupis prací - Oprava zahradních teras při MŠ B.Dvorského 2</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</si>
  <si>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</si>
  <si>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</si>
  <si>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</si>
  <si>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</si>
  <si>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</si>
  <si>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</si>
  <si>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</si>
  <si>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</si>
  <si>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</si>
  <si>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</si>
  <si>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</si>
  <si>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</si>
  <si>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</si>
  <si>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</si>
  <si>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</si>
  <si>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</si>
  <si>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</si>
  <si>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781 - Dokončovací práce - obklady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</si>
  <si>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</si>
  <si>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</si>
  <si>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</si>
  <si>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</si>
  <si>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</si>
  <si>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</si>
  <si>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</si>
  <si>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</si>
  <si>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</si>
  <si>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</si>
  <si>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</si>
  <si>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</si>
  <si>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</si>
  <si>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</si>
  <si>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</si>
  <si>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</si>
  <si>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</si>
  <si>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</si>
  <si>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</si>
  <si>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113106021</t>
  </si>
  <si>
    <t>Rozebrání dlažeb při překopech inženýrských sítí plochy do 15 m2 s přemístěním hmot na skládku na vzdálenost do 3 m nebo s naložením na dopravní prostředek komunikací pro pěší s ložem z kameniva nebo živice a s výplní spár z betonových nebo kameninových dlaždic, desek nebo tvarovek</t>
  </si>
  <si>
    <t>m2</t>
  </si>
  <si>
    <t>CS ÚRS 2017 01</t>
  </si>
  <si>
    <t>4</t>
  </si>
  <si>
    <t>-466375800</t>
  </si>
  <si>
    <t>PSC</t>
  </si>
  <si>
    <t xml:space="preserve">Poznámka k souboru cen:_x000D_
1. Ceny jsou určeny pouze pro rozebrání dlažeb včetně odstranění lože po překopech inženýrských sítí z důvodu oprav havárií, přeložek nebo běžných oprav. 2. Ceny nelze použít pro rozebrání dlažeb při zřízení nových inženýrských sítí. 3. Ceny nelze použít pro rozebrání dlažeb uložených do betonového lože nebo do cementové malty, které se oceňují cenami 113 10-7030, -7031 a -7032 Odstranění podkladů nebo krytů po překopech z betonu prostého. 4. V cenách nejsou započteny náklady na popř. nutné očištění: a) dlažebních nebo mozaikových kostek, které se oceňuje cenami souboru cen 979 07-11 Očištění vybouraných dlažebních kostek části C 01 tohoto katalogu, b) betonových, kameninových nebo kamenných desek nebo dlaždic, které se oceňuje cenami souboru cen 979 0 . - . . Očištění vybouraných obrubníků, krajníků, desek nebo dílců části C 01 tohoto katalogu. 5. Přemístění vybourané dlažby včetně materiálu z lože a spár na vzdálenost přes 3 m se oceňuje cenami souborů cen 997 22-1 Vodorovná doprava suti a vybouraných hmot. </t>
  </si>
  <si>
    <t>VV</t>
  </si>
  <si>
    <t>"vč. 102až105+popis TZ"</t>
  </si>
  <si>
    <t>17,6*0,5</t>
  </si>
  <si>
    <t>113202111</t>
  </si>
  <si>
    <t>Vytrhání obrub s vybouráním lože, s přemístěním hmot na skládku na vzdálenost do 3 m nebo s naložením na dopravní prostředek z krajníků nebo obrubníků stojatých</t>
  </si>
  <si>
    <t>m</t>
  </si>
  <si>
    <t>-784907607</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</si>
  <si>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</si>
  <si>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5,0</t>
  </si>
  <si>
    <t>3</t>
  </si>
  <si>
    <t>132212101</t>
  </si>
  <si>
    <t>Hloubení zapažených i nezapažených rýh šířky do 600 mm ručním nebo pneumatickým nářadím s urovnáním dna do předepsaného profilu a spádu v horninách tř. 3 soudržných</t>
  </si>
  <si>
    <t>m3</t>
  </si>
  <si>
    <t>-1795598209</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</si>
  <si>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</si>
  <si>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(5,35+0,6+11,05)*0,6*1,0</t>
  </si>
  <si>
    <t>"nový základ"</t>
  </si>
  <si>
    <t>4,8*0,4*1,0</t>
  </si>
  <si>
    <t>"u budovy"</t>
  </si>
  <si>
    <t>17,6*0,6*0,5</t>
  </si>
  <si>
    <t>Součet</t>
  </si>
  <si>
    <t>132212109</t>
  </si>
  <si>
    <t>Hloubení zapažených i nezapažených rýh šířky do 600 mm ručním nebo pneumatickým nářadím s urovnáním dna do předepsaného profilu a spádu v horninách tř. 3 Příplatek k cenám za lepivost horniny tř. 3</t>
  </si>
  <si>
    <t>1866449814</t>
  </si>
  <si>
    <t>5</t>
  </si>
  <si>
    <t>132212201</t>
  </si>
  <si>
    <t>Hloubení zapažených i nezapažených rýh šířky přes 600 do 2 000 mm ručním nebo pneumatickým nářadím s urovnáním dna do předepsaného profilu a spádu v horninách tř. 3 soudržných</t>
  </si>
  <si>
    <t>-2073482712</t>
  </si>
  <si>
    <t xml:space="preserve">Poznámka k souboru cen:_x000D_
1. V cenách jsou započteny i náklady na přehození výkopku na přilehlém terénu na vzdálenost do 5 m od podélné osy rýhy nebo naložení výkopku na dopravní prostředek. 2. V cenách 12-2201 až 41-2202 je započítán i svislý přesun horniny po házečkách do 2 metrů </t>
  </si>
  <si>
    <t>(0,6+4,7)*1,05*1,0</t>
  </si>
  <si>
    <t>6</t>
  </si>
  <si>
    <t>132212209</t>
  </si>
  <si>
    <t>Hloubení zapažených i nezapažených rýh šířky přes 600 do 2 000 mm ručním nebo pneumatickým nářadím s urovnáním dna do předepsaného profilu a spádu v horninách tř. 3 Příplatek k cenám za lepivost horniny tř. 3</t>
  </si>
  <si>
    <t>1410682045</t>
  </si>
  <si>
    <t>7</t>
  </si>
  <si>
    <t>162201211</t>
  </si>
  <si>
    <t>Vodorovné přemístění výkopku nebo sypaniny stavebním kolečkem s naložením a vyprázdněním kolečka na hromady nebo do dopravního prostředku na vzdálenost do 10 m z horniny tř. 1 až 4</t>
  </si>
  <si>
    <t>-2108029478</t>
  </si>
  <si>
    <t>17,4+5,565</t>
  </si>
  <si>
    <t>8</t>
  </si>
  <si>
    <t>174101101</t>
  </si>
  <si>
    <t>Zásyp sypaninou z jakékoliv horniny s uložením výkopku ve vrstvách se zhutněním jam, šachet, rýh nebo kolem objektů v těchto vykopávkách</t>
  </si>
  <si>
    <t>14198424</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</si>
  <si>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</si>
  <si>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"zásyp z vykopané zeminy"</t>
  </si>
  <si>
    <t>22,965</t>
  </si>
  <si>
    <t>Mezisoučet</t>
  </si>
  <si>
    <t>"násyp dovezené zeminy"</t>
  </si>
  <si>
    <t>"základy bourání"</t>
  </si>
  <si>
    <t>17,288</t>
  </si>
  <si>
    <t>9</t>
  </si>
  <si>
    <t>M</t>
  </si>
  <si>
    <t>103641000</t>
  </si>
  <si>
    <t>zemina pro terénní úpravy - tříděná vč. dovozu</t>
  </si>
  <si>
    <t>t</t>
  </si>
  <si>
    <t>680026405</t>
  </si>
  <si>
    <t>17,288*2 'Přepočtené koeficientem množství</t>
  </si>
  <si>
    <t>10</t>
  </si>
  <si>
    <t>175-T</t>
  </si>
  <si>
    <t>Založení trávníku + ohumusování + osetí + zalití + ošetření vč. dodávek - viz přesný popis TZ</t>
  </si>
  <si>
    <t>-766376110</t>
  </si>
  <si>
    <t>4,7*12,7*2</t>
  </si>
  <si>
    <t>2,9*1,3*2</t>
  </si>
  <si>
    <t>11</t>
  </si>
  <si>
    <t>175-V</t>
  </si>
  <si>
    <t>Výsadba okrasných dřevin + vykopání jamek + mulč+ ohumusování + zalití + hnojení + ošetření vč. dodávek - viz přesný popis TZ</t>
  </si>
  <si>
    <t>1800603837</t>
  </si>
  <si>
    <t>12</t>
  </si>
  <si>
    <t>DOD-1</t>
  </si>
  <si>
    <t>Tavolník Thunbergův (Spiraea Thunbergii)</t>
  </si>
  <si>
    <t>kus</t>
  </si>
  <si>
    <t>1633190057</t>
  </si>
  <si>
    <t>13</t>
  </si>
  <si>
    <t>DOD-2</t>
  </si>
  <si>
    <t xml:space="preserve">borovice kleč (Pinus Mugo Pumilo) </t>
  </si>
  <si>
    <t>-1788478948</t>
  </si>
  <si>
    <t>14</t>
  </si>
  <si>
    <t>181301101</t>
  </si>
  <si>
    <t>Rozprostření a urovnání ornice v rovině nebo ve svahu sklonu do 1:5 při souvislé ploše do 500 m2, tl. vrstvy do 100 mm</t>
  </si>
  <si>
    <t>1593583801</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</si>
  <si>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</si>
  <si>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103641010</t>
  </si>
  <si>
    <t>zemina pro terénní úpravy -  ornice vč. dovozu</t>
  </si>
  <si>
    <t>556417260</t>
  </si>
  <si>
    <t>126,920*0,1*2,0</t>
  </si>
  <si>
    <t>25,384*2 'Přepočtené koeficientem množství</t>
  </si>
  <si>
    <t>Zakládání</t>
  </si>
  <si>
    <t>16</t>
  </si>
  <si>
    <t>274322511</t>
  </si>
  <si>
    <t>Základy z betonu železového (bez výztuže) pasy z betonu se zvýšenými nároky na prostředí tř. C 25/30 XC4</t>
  </si>
  <si>
    <t>-727930183</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</si>
  <si>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</si>
  <si>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(8,2+4,85)*0,4*1,0</t>
  </si>
  <si>
    <t>17</t>
  </si>
  <si>
    <t>275362021</t>
  </si>
  <si>
    <t>Výztuž základů patek ze svařovaných sítí z drátů typu KARI</t>
  </si>
  <si>
    <t>1511802011</t>
  </si>
  <si>
    <t xml:space="preserve">Poznámka k souboru cen:_x000D_
1. Ceny platí pro desky rovné, s náběhy, hřibové nebo upnuté do žeber včetně výztuže těchto žeber. </t>
  </si>
  <si>
    <t>5,22*0,07</t>
  </si>
  <si>
    <t>Svislé a kompletní konstrukce</t>
  </si>
  <si>
    <t>18</t>
  </si>
  <si>
    <t>311113212</t>
  </si>
  <si>
    <t>Nadzákladové zdi z tvárnic ztraceného bednění štípaných, včetně výplně z betonu třídy C 25/30 přírodních, tloušťky zdiva 200 mm</t>
  </si>
  <si>
    <t>772660516</t>
  </si>
  <si>
    <t xml:space="preserve">Poznámka k souboru cen:_x000D_
1. V cenách jsou započteny i náklady na dodání a uložení betonu 2. V cenách -3212 až -3234 jsou započteny i náklady na doplňkové - rohové tvárnice. 3. V cenách nejsou započteny náklady na dodání a uložení betonářské výztuže; tyto se oceňují cenami souboru cen 31* 36- . . Výztuž nadzákladových zdí. 4. Množství jednotek se určuje v m2 plochy zdiva. </t>
  </si>
  <si>
    <t>(8,2+4,85)*0,4</t>
  </si>
  <si>
    <t>19</t>
  </si>
  <si>
    <t>311361821</t>
  </si>
  <si>
    <t>Výztuž nadzákladových zdí nosných svislých nebo odkloněných od svislice, rovných nebo oblých z betonářské oceli 10 505 (R) nebo BSt 500</t>
  </si>
  <si>
    <t>-1994126446</t>
  </si>
  <si>
    <t>34*0,65*0,888*0,001</t>
  </si>
  <si>
    <t>20</t>
  </si>
  <si>
    <t>338171111</t>
  </si>
  <si>
    <t>Osazování sloupků a vzpěr plotových ocelových trubkových nebo profilovaných výšky do 2,00 m se zalitím cementovou maltou do vynechaných otvorů</t>
  </si>
  <si>
    <t>-1450190528</t>
  </si>
  <si>
    <t xml:space="preserve">Poznámka k souboru cen:_x000D_
1. Ceny lze použít i pro zalití (zabetonování) vzpěr rohových sloupků. 2. V cenách nejsou započteny náklady na sloupky a vzpěry. Jejich dodání se oceňuje ve specifikaci. 3. Výškou sloupku se rozumí jeho délka před osazením. 4. Montáž pletiva se oceňuje cenami souboru cen 348 17 Osazení oplocení. 5. V cenách osazování do zemního vrutu je započten i štěrk fixující sloupek. </t>
  </si>
  <si>
    <t>DOD-1,2</t>
  </si>
  <si>
    <t>Plotový sloupek vč. příložek, povrchové úpravy, spojovacího materiálu  a doplňků - viz popis vč.105+TZ</t>
  </si>
  <si>
    <t>kg</t>
  </si>
  <si>
    <t>1559724427</t>
  </si>
  <si>
    <t>22</t>
  </si>
  <si>
    <t>348181110</t>
  </si>
  <si>
    <t>Osazení oplocení z dílců dřevěných na předem osazené sloupky</t>
  </si>
  <si>
    <t>1149598753</t>
  </si>
  <si>
    <t xml:space="preserve">Poznámka k souboru cen:_x000D_
1. V cenách nejsou započteny náklady na dodávku dílců, tyto se oceňují ve specifikaci. </t>
  </si>
  <si>
    <t>(8,2+4,8)*1,2</t>
  </si>
  <si>
    <t>23</t>
  </si>
  <si>
    <t>DOD-PD</t>
  </si>
  <si>
    <t>Dřevěné plotové dílce vč. kotvení, povrchové úpravy a doplňků - viz popis vč.105+TZ</t>
  </si>
  <si>
    <t>-238864625</t>
  </si>
  <si>
    <t>24</t>
  </si>
  <si>
    <t>348272513</t>
  </si>
  <si>
    <t>Ploty z tvárnic betonových plotová stříška lepená mrazuvzdorným lepidlem z tvarovek hladkých nebo štípaných, sedlového tvaru přírodních, tloušťka zdiva 195 mm</t>
  </si>
  <si>
    <t>-1792627350</t>
  </si>
  <si>
    <t xml:space="preserve">Poznámka k souboru cen:_x000D_
1. Množství jednotek se u: a) plotových zdí určuje v m2 plochy zdiva, b) příplatku za vyztužení sloupku průběžných plotových zdí určuje v m2 plochy zdiva, c) ztužujících věnců průběžných plotových zdí určuje v m délky zdiva, d) plotové stříšky určuje v m délky zdiva, e) plotových sloupků určuje v m výšky jednotlivých sloupků, f) sloupových hlavic určuje v kusech jednotlivých sloupů, g) kovových doplňků plotového zdiva určuje v kusech jednotlivých dílů. 2. Položky -229. jsou určeny pro ocenění ztužujících sloupků u průběžných plotových zdí, jedná se o tzv. ztracené sloupky. 3. Položky -23.. jsou určeny pro ocenění ztužujících věnců u průběžných plotových zdí výšky přes 2 m. </t>
  </si>
  <si>
    <t>(8,2+4,85)</t>
  </si>
  <si>
    <t>Komunikace pozemní</t>
  </si>
  <si>
    <t>25</t>
  </si>
  <si>
    <t>564831111</t>
  </si>
  <si>
    <t>Podklad ze štěrkodrti ŠD s rozprostřením a zhutněním, po zhutnění tl. 100 mm</t>
  </si>
  <si>
    <t>-1105258321</t>
  </si>
  <si>
    <t>26</t>
  </si>
  <si>
    <t>564871116</t>
  </si>
  <si>
    <t>Podklad ze štěrkodrti ŠD s rozprostřením a zhutněním, po zhutnění tl. 300 mm</t>
  </si>
  <si>
    <t>-601179367</t>
  </si>
  <si>
    <t>Úpravy povrchů, podlahy a osazování výplní</t>
  </si>
  <si>
    <t>27</t>
  </si>
  <si>
    <t>637211122</t>
  </si>
  <si>
    <t>Okapový chodník z dlaždic betonových se zalitím spár cementovou maltou do písku, tl. dlaždic 60 mm</t>
  </si>
  <si>
    <t>183080623</t>
  </si>
  <si>
    <t>(1,3+35,1-1,2)*0,5</t>
  </si>
  <si>
    <t>28</t>
  </si>
  <si>
    <t>637311122</t>
  </si>
  <si>
    <t>Okapový chodník z obrubníků betonových chodníkových se zalitím spár cementovou maltou do lože z betonu prostého, z obrubníků stojatých</t>
  </si>
  <si>
    <t>951476395</t>
  </si>
  <si>
    <t>(1,3+0,5+35,1-1,2)</t>
  </si>
  <si>
    <t>Ostatní konstrukce a práce, bourání</t>
  </si>
  <si>
    <t>29</t>
  </si>
  <si>
    <t>961044111</t>
  </si>
  <si>
    <t>Bourání základů z betonu prostého</t>
  </si>
  <si>
    <t>-953176179</t>
  </si>
  <si>
    <t>(1,95+5,35+11,05+4,7)*0,375*1,0*2*1,25</t>
  </si>
  <si>
    <t>30</t>
  </si>
  <si>
    <t>962052210</t>
  </si>
  <si>
    <t>Bourání zdiva železobetonového nadzákladového, objemu do 1 m3</t>
  </si>
  <si>
    <t>1071704981</t>
  </si>
  <si>
    <t xml:space="preserve">Poznámka k souboru cen:_x000D_
1. Bourání pilířů o průřezu přes 0,36 m2 se oceňuje cenami - 2210 a -2211 jako bourání zdiva nadzákladového železobetonového. </t>
  </si>
  <si>
    <t>(1,95+5,35+11,05+4,7)*0,35*0,3*2</t>
  </si>
  <si>
    <t>31</t>
  </si>
  <si>
    <t>963022819</t>
  </si>
  <si>
    <t>Bourání kamenných schodišťových stupňů oblých, rovných nebo kosých zhotovených na místě</t>
  </si>
  <si>
    <t>-199346082</t>
  </si>
  <si>
    <t>1,2*2</t>
  </si>
  <si>
    <t>32</t>
  </si>
  <si>
    <t>965042241</t>
  </si>
  <si>
    <t>Bourání mazanin betonových nebo z litého asfaltu tl. přes 100 mm, plochy přes 4 m2</t>
  </si>
  <si>
    <t>1735355998</t>
  </si>
  <si>
    <t>4,7*11,05*0,25*2*1,25</t>
  </si>
  <si>
    <t>2,3*(5,35-4,7)*0,25*2*1,25</t>
  </si>
  <si>
    <t>33</t>
  </si>
  <si>
    <t>965049112</t>
  </si>
  <si>
    <t>Bourání mazanin Příplatek k cenám za bourání mazanin betonových se svařovanou sítí, tl. přes 100 mm</t>
  </si>
  <si>
    <t>1102857143</t>
  </si>
  <si>
    <t>34</t>
  </si>
  <si>
    <t>965081323</t>
  </si>
  <si>
    <t>Bourání podlah z dlaždic bez podkladního lože nebo mazaniny, s jakoukoliv výplní spár betonových, teracových nebo čedičových tl. do 25 mm, plochy přes 1 m2</t>
  </si>
  <si>
    <t>1475371213</t>
  </si>
  <si>
    <t xml:space="preserve">Poznámka k souboru cen:_x000D_
1. Odsekání soklíků se oceňuje cenami souboru cen 965 08. </t>
  </si>
  <si>
    <t>4,7*11,05*2</t>
  </si>
  <si>
    <t>2,3*(5,35-4,7)*2</t>
  </si>
  <si>
    <t>35</t>
  </si>
  <si>
    <t>965082941</t>
  </si>
  <si>
    <t>Odstranění násypu pod podlahami nebo ochranného násypu na střechách tl. přes 200 mm jakékoliv plochy</t>
  </si>
  <si>
    <t>2003559260</t>
  </si>
  <si>
    <t>4,7*11,05*0,35*2</t>
  </si>
  <si>
    <t>2,3*(5,35-4,7)*0,35*2</t>
  </si>
  <si>
    <t>36</t>
  </si>
  <si>
    <t>976071111</t>
  </si>
  <si>
    <t>Vybourání kovových madel, zábradlí, dvířek, zděří, kotevních želez madel a zábradlí</t>
  </si>
  <si>
    <t>-1758629160</t>
  </si>
  <si>
    <t>(1,95+5,35+11,05+4,7)*2</t>
  </si>
  <si>
    <t>37</t>
  </si>
  <si>
    <t>978059641</t>
  </si>
  <si>
    <t>Odsekání obkladů stěn včetně otlučení podkladní omítky až na zdivo z obkládaček vnějších, z jakýchkoliv materiálů, plochy přes 1 m2</t>
  </si>
  <si>
    <t>1924069532</t>
  </si>
  <si>
    <t>(1,95+0,35+5,35+11,05+4,7)*0,3*2</t>
  </si>
  <si>
    <t>"sokl"</t>
  </si>
  <si>
    <t>17,6*0,45</t>
  </si>
  <si>
    <t>38</t>
  </si>
  <si>
    <t>985112112</t>
  </si>
  <si>
    <t>Odsekání degradovaného betonu stěn, tloušťky přes 10 do 30 mm</t>
  </si>
  <si>
    <t>1910567333</t>
  </si>
  <si>
    <t xml:space="preserve">Poznámka k souboru cen:_x000D_
1. V ceně -2111 až -2133 jsou započteny i náklady na odstranění degradovaného betonu ručním pneumatickým kladivem s dočištěním k obnažení betonářské výztuže a jejím ručním očištěním. </t>
  </si>
  <si>
    <t>(1,0+35,1+1,0)*(0,75+0,3)</t>
  </si>
  <si>
    <t>39</t>
  </si>
  <si>
    <t>985131311</t>
  </si>
  <si>
    <t>Očištění ploch stěn, rubu kleneb a podlah ruční dočištění ocelovými kartáči</t>
  </si>
  <si>
    <t>-236777055</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</si>
  <si>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</si>
  <si>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40</t>
  </si>
  <si>
    <t>985311113</t>
  </si>
  <si>
    <t>Reprofilace betonu sanačními maltami na cementové bázi ručně stěn, tloušťky přes 20 do 30 mm</t>
  </si>
  <si>
    <t>-556199355</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</si>
  <si>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</si>
  <si>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41</t>
  </si>
  <si>
    <t>985312112</t>
  </si>
  <si>
    <t>Stěrka k vyrovnání ploch reprofilovaného betonu stěn, tloušťky přes 2 do 3 mm</t>
  </si>
  <si>
    <t>1998351548</t>
  </si>
  <si>
    <t xml:space="preserve">Poznámka k souboru cen:_x000D_
1. V cenách nejsou započteny náklady na ochranný nátěr, které se oceňují souborem cen 985 32-4 Ochranný nátěr betonu. </t>
  </si>
  <si>
    <t>42</t>
  </si>
  <si>
    <t>985321111</t>
  </si>
  <si>
    <t>Ochranný nátěr betonářské výztuže 1 vrstva tloušťky 1 mm na cementové bázi stěn, líce kleneb a podhledů</t>
  </si>
  <si>
    <t>-455854626</t>
  </si>
  <si>
    <t xml:space="preserve">Poznámka k souboru cen:_x000D_
1. Množství měrných jednotek se určuje v m2 rozvinuté betonové plochy, na které se výztuž ošetřuje. Je uvažováno 10 bm výztuže na 1 m2 plochy. </t>
  </si>
  <si>
    <t>43</t>
  </si>
  <si>
    <t>985323111</t>
  </si>
  <si>
    <t>Spojovací můstek reprofilovaného betonu na cementové bázi, tloušťky 1 mm</t>
  </si>
  <si>
    <t>-1580799524</t>
  </si>
  <si>
    <t>997</t>
  </si>
  <si>
    <t>Přesun sutě</t>
  </si>
  <si>
    <t>44</t>
  </si>
  <si>
    <t>997013211</t>
  </si>
  <si>
    <t>Vnitrostaveništní doprava suti a vybouraných hmot vodorovně do 50 m svisle ručně (nošením po schodech) pro budovy a haly výšky do 6 m</t>
  </si>
  <si>
    <t>-260435291</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</si>
  <si>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4. Ceny -3151 až -3162 lze použít v případě, kdy dochází ke ztížení dopravy suti např. tím, že není možné instalovat jeřáb. </t>
  </si>
  <si>
    <t>45</t>
  </si>
  <si>
    <t>997013501</t>
  </si>
  <si>
    <t>Odvoz suti a vybouraných hmot na skládku nebo meziskládku se složením, na vzdálenost do 1 km</t>
  </si>
  <si>
    <t>1755961173</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</si>
  <si>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</si>
  <si>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46</t>
  </si>
  <si>
    <t>997013509</t>
  </si>
  <si>
    <t>Odvoz suti a vybouraných hmot na skládku nebo meziskládku se složením, na vzdálenost Příplatek k ceně za každý další i započatý 1 km přes 1 km</t>
  </si>
  <si>
    <t>767678191</t>
  </si>
  <si>
    <t>199,562*20 'Přepočtené koeficientem množství</t>
  </si>
  <si>
    <t>47</t>
  </si>
  <si>
    <t>997013814</t>
  </si>
  <si>
    <t>Poplatek za uložení stavebního odpadu na skládce (skládkovné) z izolačních materiálů</t>
  </si>
  <si>
    <t>-744007082</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</si>
  <si>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</si>
  <si>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48</t>
  </si>
  <si>
    <t>997013831</t>
  </si>
  <si>
    <t>Poplatek za uložení stavebního odpadu na skládce (skládkovné) směsného</t>
  </si>
  <si>
    <t>1791509878</t>
  </si>
  <si>
    <t>998</t>
  </si>
  <si>
    <t>Přesun hmot</t>
  </si>
  <si>
    <t>49</t>
  </si>
  <si>
    <t>998018002</t>
  </si>
  <si>
    <t>Přesun hmot pro budovy občanské výstavby, bydlení, výrobu a služby ruční - bez užití mechanizace vodorovná dopravní vzdálenost do 100 m pro budovy s jakoukoliv nosnou konstrukcí výšky přes 6 do 12 m</t>
  </si>
  <si>
    <t>-710901999</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</si>
  <si>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</si>
  <si>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</si>
  <si>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</si>
  <si>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</si>
  <si>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</si>
  <si>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50</t>
  </si>
  <si>
    <t>71111312-NT</t>
  </si>
  <si>
    <t>Izolace proti zemní vlhkosti na svislé ploše - nad terénem - viz celý popis D1</t>
  </si>
  <si>
    <t>-655413625</t>
  </si>
  <si>
    <t>35,1*0,3</t>
  </si>
  <si>
    <t>51</t>
  </si>
  <si>
    <t>71111312-PT</t>
  </si>
  <si>
    <t>-2125035141</t>
  </si>
  <si>
    <t>35,1*0,75</t>
  </si>
  <si>
    <t>52</t>
  </si>
  <si>
    <t>71116153</t>
  </si>
  <si>
    <t>Izolace nopovými foliemi na ploše svislé i vodorovné drenážní a ochranný systém pro spodní stavbu, výška nopu 8 mm - viz celý popis D1</t>
  </si>
  <si>
    <t>1251367815</t>
  </si>
  <si>
    <t>(1,0+35,1+1,0)*1,0</t>
  </si>
  <si>
    <t>53</t>
  </si>
  <si>
    <t>71116157</t>
  </si>
  <si>
    <t xml:space="preserve">Izolace nopovými foliemi ukončení izolace zakončovací profil </t>
  </si>
  <si>
    <t>-247151151</t>
  </si>
  <si>
    <t>(1,0+35,1+1,0)</t>
  </si>
  <si>
    <t>54</t>
  </si>
  <si>
    <t>998711101</t>
  </si>
  <si>
    <t>Přesun hmot pro izolace proti vodě, vlhkosti a plynům stanovený z hmotnosti přesunovaného materiálu vodorovná dopravní vzdálenost do 50 m v objektech výšky do 6 m</t>
  </si>
  <si>
    <t>-1085624537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</si>
  <si>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</si>
  <si>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55</t>
  </si>
  <si>
    <t>998711181</t>
  </si>
  <si>
    <t>Přesun hmot pro izolace proti vodě, vlhkosti a plynům stanovený z hmotnosti přesunovaného materiálu Příplatek k cenám za přesun prováděný bez použití mechanizace pro jakoukoliv výšku objektu</t>
  </si>
  <si>
    <t>696903766</t>
  </si>
  <si>
    <t>713</t>
  </si>
  <si>
    <t>Izolace tepelné</t>
  </si>
  <si>
    <t>56</t>
  </si>
  <si>
    <t>713130851</t>
  </si>
  <si>
    <t>Odstranění tepelné izolace běžných stavebních konstrukcí z rohoží, pásů, dílců, desek, bloků stěn a příček připevněných lepením do 100 mm z polystyrenu, tloušťka izolace</t>
  </si>
  <si>
    <t>-2117119531</t>
  </si>
  <si>
    <t xml:space="preserve">Poznámka k souboru cen:_x000D_
1. Ceny se používají pro odstraňování jednovrstvé a dvouvrstvé izolace, další vrstvy se oceňují individuálně. 2. U cen odstraňování polystyrenu připevněného lepením nerozlišujeme způsob nalepení. 3. V ceně nejsou započteny náklady na odstranění separačních vrstev. Tyto práce lze oceňovat příslušnými cenami katalogu 800–711 Izolace proti vodě, vlhkosti a plynům. </t>
  </si>
  <si>
    <t>35,1*(0,5+0,3)</t>
  </si>
  <si>
    <t>57</t>
  </si>
  <si>
    <t>713131141</t>
  </si>
  <si>
    <t>Montáž tepelné izolace stěn rohožemi, pásy, deskami, dílci, bloky (izolační materiál ve specifikaci) lepením celoplošně</t>
  </si>
  <si>
    <t>-1157659191</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</si>
  <si>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</si>
  <si>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58</t>
  </si>
  <si>
    <t>283764000</t>
  </si>
  <si>
    <t>deska z polystyrénu XPS zpevněná, hrana polodrážková lambda 0,033 [W/mK] 1250 x 600 mm</t>
  </si>
  <si>
    <t>134864221</t>
  </si>
  <si>
    <t>38,955*0,175</t>
  </si>
  <si>
    <t>6,817*1,02 'Přepočtené koeficientem množství</t>
  </si>
  <si>
    <t>59</t>
  </si>
  <si>
    <t>998713101</t>
  </si>
  <si>
    <t>Přesun hmot pro izolace tepelné stanovený z hmotnosti přesunovaného materiálu vodorovná dopravní vzdálenost do 50 m v objektech výšky do 6 m</t>
  </si>
  <si>
    <t>583294611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</si>
  <si>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</si>
  <si>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60</t>
  </si>
  <si>
    <t>998713181</t>
  </si>
  <si>
    <t>Přesun hmot pro izolace tepelné stanovený z hmotnosti přesunovaného materiálu Příplatek k cenám za přesun prováděný bez použití mechanizace pro jakoukoliv výšku objektu</t>
  </si>
  <si>
    <t>-827957387</t>
  </si>
  <si>
    <t>781</t>
  </si>
  <si>
    <t>Dokončovací práce - obklady</t>
  </si>
  <si>
    <t>61</t>
  </si>
  <si>
    <t>781495185</t>
  </si>
  <si>
    <t>Ostatní prvky řezání obkladaček rovné</t>
  </si>
  <si>
    <t>-1080433167</t>
  </si>
  <si>
    <t xml:space="preserve">Poznámka k souboru cen:_x000D_
1. Množství měrných jednotek u ceny -5185 se stanoví podle počtu řezaných obkladaček, nezávisle na jejich velikosti. 2. Položkou -5185 lze ocenit provádění více řezů na jednom kusu obkladu. </t>
  </si>
  <si>
    <t>62</t>
  </si>
  <si>
    <t>781774120</t>
  </si>
  <si>
    <t>Montáž obkladů vnějších stěn z dlaždic keramických lepených flexibilním lepidlem režných nebo glazovaných hladkých přes 50 do 85 ks/m2</t>
  </si>
  <si>
    <t>2071264001</t>
  </si>
  <si>
    <t>(1,0+35,1+1,0)*0,3</t>
  </si>
  <si>
    <t>63</t>
  </si>
  <si>
    <t>DOD-OV</t>
  </si>
  <si>
    <t xml:space="preserve">Obklad vnější - druh dle původní - viz popis </t>
  </si>
  <si>
    <t>-1036937870</t>
  </si>
  <si>
    <t>11,13*1,1 'Přepočtené koeficientem množství</t>
  </si>
  <si>
    <t>64</t>
  </si>
  <si>
    <t>781779191</t>
  </si>
  <si>
    <t>Montáž obkladů vnějších stěn z dlaždic keramických Příplatek k cenám za plochu do 10 m2 jednotlivě</t>
  </si>
  <si>
    <t>399475486</t>
  </si>
  <si>
    <t>65</t>
  </si>
  <si>
    <t>781779196s</t>
  </si>
  <si>
    <t>Montáž obkladů vnějších stěn z dlaždic keramických Příplatek k cenám za spárovací tmel</t>
  </si>
  <si>
    <t>-1216035041</t>
  </si>
  <si>
    <t>66</t>
  </si>
  <si>
    <t>998781101</t>
  </si>
  <si>
    <t>Přesun hmot pro obklady keramické stanovený z hmotnosti přesunovaného materiálu vodorovná dopravní vzdálenost do 50 m v objektech výšky do 6 m</t>
  </si>
  <si>
    <t>-287981087</t>
  </si>
  <si>
    <t>67</t>
  </si>
  <si>
    <t>998781181</t>
  </si>
  <si>
    <t>Přesun hmot pro obklady keramické stanovený z hmotnosti přesunovaného materiálu Příplatek k cenám za přesun prováděný bez použití mechanizace pro jakoukoliv výšku objektu</t>
  </si>
  <si>
    <t>2123956483</t>
  </si>
  <si>
    <t xml:space="preserve">VON - Vedlejší a ostatní náklady </t>
  </si>
  <si>
    <t xml:space="preserve">VON - Soupis prací - Vedlejší a ostatní náklady </t>
  </si>
  <si>
    <t>VRN - Vedlejší rozpočtové náklady</t>
  </si>
  <si>
    <t xml:space="preserve">    VRN3 - Zařízení staveniště</t>
  </si>
  <si>
    <t xml:space="preserve">    VRN4 - Inženýrská činnost</t>
  </si>
  <si>
    <t xml:space="preserve">    VRN7 - Provozní vlivy</t>
  </si>
  <si>
    <t xml:space="preserve">    VRN9 - Ostatní náklady</t>
  </si>
  <si>
    <t>VRN</t>
  </si>
  <si>
    <t>Vedlejší rozpočtové náklady</t>
  </si>
  <si>
    <t>VRN3</t>
  </si>
  <si>
    <t>Zařízení staveniště</t>
  </si>
  <si>
    <t>ZS-01</t>
  </si>
  <si>
    <t xml:space="preserve">*Zajištění bezpečného příjezdu a přístupu na staveniště včetně dopravního značení a potřebných souhlasů a rozhodnutí s vybudováním zařízení staveniště *Náklady s připojením staveniště na energie + zajištění měření odběru energií *Vytýčení obvodu staveniště *Oplocení a zabezpečení prostoru staveniště proti neoprávněnému vstupu *Náklady na vybavení zařízení staveniště *Náklady na spotřebované energie provozem zařízení staveniště *Náklady na úklid v prostoru staveniště a příjezdových komunikací ke staveništi *Opatření k zabránění nadměrného zatěžování staveniště a jeho okolí prachem (např. používání krycích plachet, kropení sutě a odtěžované zeminy vodou) *Náklady na odstranění a odvoz zařízení staveniště *Uvedení stavbou dotčených ploch a ploch zařízení staveniště do původního stavu </t>
  </si>
  <si>
    <t>soubor</t>
  </si>
  <si>
    <t>1024</t>
  </si>
  <si>
    <t>-1612919905</t>
  </si>
  <si>
    <t>VRN4</t>
  </si>
  <si>
    <t>Inženýrská činnost</t>
  </si>
  <si>
    <t>IČ-01</t>
  </si>
  <si>
    <t xml:space="preserve">"* kompletní dokladová část dle SoD (revize, atesty, certifikáty, prohlášení o shodě) pro předání a převzetí dokončeného díla a pro zajištění kolaudačního souhlasu * náklady zhotovitele, související s prováděním VZORKOVÁNÍ DODÁVANÝCH MATERIÁLŮ a VÝROBKŮ v souladu s SoD </t>
  </si>
  <si>
    <t>Kč</t>
  </si>
  <si>
    <t>-1309071722</t>
  </si>
  <si>
    <t>VRN7</t>
  </si>
  <si>
    <t>Provozní vlivy</t>
  </si>
  <si>
    <t>PV-03</t>
  </si>
  <si>
    <t>Provoz investora, třetích osob</t>
  </si>
  <si>
    <t>1107532634</t>
  </si>
  <si>
    <t>VRN9</t>
  </si>
  <si>
    <t>Ostatní náklady</t>
  </si>
  <si>
    <t>ON-03</t>
  </si>
  <si>
    <t xml:space="preserve">"Náklady a poplatky spojené s užíváním veřejných ploch a prostranství, pokud jsou stavebními pracemi nebo souvisejícími činnostmi dotčeny, a to včetně užívání ploch v souvislosti s uložením stavebního materiálu nebo stavebního odpadu" </t>
  </si>
  <si>
    <t>-706917600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</si>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</sst>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color rgb="FF0000A8"/>
      <name val="Trebuchet MS"/>
    </font>
    <font>
      <sz val="8"/>
      <name val="Trebuchet MS"/>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1" fillId="0" borderId="0" applyNumberFormat="0" applyFill="0" applyBorder="0" applyAlignment="0" applyProtection="0"/>
  </cellStyleXfs>
  <cellXfs count="425">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4" fillId="3" borderId="0" xfId="0" applyFont="1" applyFill="1" applyAlignment="1" applyProtection="1">
      <alignment horizontal="left" vertical="center"/>
    </xf>
    <xf numFmtId="0" fontId="5"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1" fillId="3" borderId="0" xfId="1" applyFill="1"/>
    <xf numFmtId="0" fontId="0" fillId="3" borderId="0" xfId="0" applyFill="1"/>
    <xf numFmtId="0" fontId="14" fillId="3"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33" fillId="0" borderId="23" xfId="0" applyNumberFormat="1" applyFont="1" applyBorder="1" applyAlignment="1" applyProtection="1">
      <alignment vertical="center"/>
    </xf>
    <xf numFmtId="4" fontId="33" fillId="0" borderId="24" xfId="0" applyNumberFormat="1" applyFont="1" applyBorder="1" applyAlignment="1" applyProtection="1">
      <alignment vertical="center"/>
    </xf>
    <xf numFmtId="166" fontId="33" fillId="0" borderId="24" xfId="0" applyNumberFormat="1" applyFont="1" applyBorder="1" applyAlignment="1" applyProtection="1">
      <alignment vertical="center"/>
    </xf>
    <xf numFmtId="4" fontId="33" fillId="0" borderId="25" xfId="0" applyNumberFormat="1" applyFont="1" applyBorder="1" applyAlignment="1" applyProtection="1">
      <alignment vertical="center"/>
    </xf>
    <xf numFmtId="0" fontId="0" fillId="0" borderId="0" xfId="0" applyProtection="1">
      <protection locked="0"/>
    </xf>
    <xf numFmtId="0" fontId="5" fillId="3" borderId="0" xfId="0" applyFont="1" applyFill="1" applyAlignment="1">
      <alignment vertical="center"/>
    </xf>
    <xf numFmtId="0" fontId="15" fillId="3" borderId="0" xfId="0" applyFont="1" applyFill="1" applyAlignment="1">
      <alignment horizontal="left" vertical="center"/>
    </xf>
    <xf numFmtId="0" fontId="34" fillId="3" borderId="0" xfId="1" applyFont="1" applyFill="1" applyAlignment="1">
      <alignment vertical="center"/>
    </xf>
    <xf numFmtId="0" fontId="5"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6"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7" fillId="0" borderId="16" xfId="0" applyNumberFormat="1" applyFont="1" applyBorder="1" applyAlignment="1" applyProtection="1"/>
    <xf numFmtId="166" fontId="37" fillId="0" borderId="17" xfId="0" applyNumberFormat="1" applyFont="1" applyBorder="1" applyAlignment="1" applyProtection="1"/>
    <xf numFmtId="4" fontId="38"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8" fillId="0" borderId="0" xfId="0" applyFont="1" applyBorder="1" applyAlignment="1" applyProtection="1">
      <alignment horizontal="left"/>
    </xf>
    <xf numFmtId="0" fontId="7" fillId="0" borderId="0" xfId="0" applyFont="1" applyBorder="1" applyAlignment="1" applyProtection="1">
      <alignment horizontal="left"/>
    </xf>
    <xf numFmtId="4" fontId="7"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9" fillId="0" borderId="0" xfId="0" applyFont="1" applyAlignment="1" applyProtection="1">
      <alignment horizontal="left" vertical="center"/>
    </xf>
    <xf numFmtId="0" fontId="40"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41" fillId="0" borderId="0" xfId="0" applyFont="1" applyAlignment="1" applyProtection="1">
      <alignment horizontal="left" vertical="center"/>
    </xf>
    <xf numFmtId="0" fontId="41" fillId="0" borderId="0" xfId="0" applyFont="1" applyAlignment="1" applyProtection="1">
      <alignment horizontal="left" vertical="center" wrapText="1"/>
    </xf>
    <xf numFmtId="0" fontId="9" fillId="0" borderId="0" xfId="0" applyFont="1" applyAlignment="1" applyProtection="1">
      <alignment horizontal="lef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39" fillId="0" borderId="0" xfId="0"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0" xfId="0" applyFont="1" applyBorder="1" applyAlignment="1" applyProtection="1">
      <alignment horizontal="left" vertical="center" wrapText="1"/>
    </xf>
    <xf numFmtId="167" fontId="10" fillId="0" borderId="0" xfId="0" applyNumberFormat="1" applyFont="1" applyBorder="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42" fillId="0" borderId="0" xfId="0" applyFont="1" applyBorder="1" applyAlignment="1" applyProtection="1">
      <alignment horizontal="left" vertical="center"/>
    </xf>
    <xf numFmtId="0" fontId="42" fillId="0" borderId="0" xfId="0" applyFont="1" applyBorder="1" applyAlignment="1" applyProtection="1">
      <alignment horizontal="left" vertical="center" wrapText="1"/>
    </xf>
    <xf numFmtId="167" fontId="11" fillId="0" borderId="0" xfId="0" applyNumberFormat="1" applyFont="1" applyBorder="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0" fillId="0" borderId="0" xfId="0" applyFont="1" applyBorder="1" applyAlignment="1" applyProtection="1">
      <alignment vertical="center" wrapText="1"/>
    </xf>
    <xf numFmtId="0" fontId="40" fillId="0" borderId="0" xfId="0" applyFont="1" applyAlignment="1" applyProtection="1">
      <alignment vertical="top" wrapText="1"/>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0" fontId="43" fillId="0" borderId="28" xfId="0" applyFont="1" applyBorder="1" applyAlignment="1" applyProtection="1">
      <alignment horizontal="center" vertical="center"/>
    </xf>
    <xf numFmtId="49" fontId="43" fillId="0" borderId="28" xfId="0" applyNumberFormat="1" applyFont="1" applyBorder="1" applyAlignment="1" applyProtection="1">
      <alignment horizontal="left" vertical="center" wrapText="1"/>
    </xf>
    <xf numFmtId="0" fontId="43" fillId="0" borderId="28" xfId="0" applyFont="1" applyBorder="1" applyAlignment="1" applyProtection="1">
      <alignment horizontal="left" vertical="center" wrapText="1"/>
    </xf>
    <xf numFmtId="0" fontId="43" fillId="0" borderId="28" xfId="0" applyFont="1" applyBorder="1" applyAlignment="1" applyProtection="1">
      <alignment horizontal="center" vertical="center" wrapText="1"/>
    </xf>
    <xf numFmtId="167" fontId="43" fillId="0" borderId="28" xfId="0" applyNumberFormat="1" applyFont="1" applyBorder="1" applyAlignment="1" applyProtection="1">
      <alignment vertical="center"/>
    </xf>
    <xf numFmtId="4" fontId="43" fillId="4" borderId="28" xfId="0" applyNumberFormat="1" applyFont="1" applyFill="1" applyBorder="1" applyAlignment="1" applyProtection="1">
      <alignment vertical="center"/>
      <protection locked="0"/>
    </xf>
    <xf numFmtId="4" fontId="43" fillId="0" borderId="28" xfId="0" applyNumberFormat="1" applyFont="1" applyBorder="1" applyAlignment="1" applyProtection="1">
      <alignment vertical="center"/>
    </xf>
    <xf numFmtId="0" fontId="43" fillId="0" borderId="5" xfId="0" applyFont="1" applyBorder="1" applyAlignment="1">
      <alignment vertical="center"/>
    </xf>
    <xf numFmtId="0" fontId="43" fillId="4" borderId="28" xfId="0" applyFont="1" applyFill="1" applyBorder="1" applyAlignment="1" applyProtection="1">
      <alignment horizontal="left" vertical="center"/>
      <protection locked="0"/>
    </xf>
    <xf numFmtId="0" fontId="43" fillId="0" borderId="0" xfId="0" applyFont="1" applyBorder="1" applyAlignment="1" applyProtection="1">
      <alignment horizontal="center"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1" fillId="0" borderId="24" xfId="0" applyFont="1" applyBorder="1" applyAlignment="1" applyProtection="1">
      <alignment horizontal="center"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pplyProtection="1">
      <alignment vertical="top"/>
      <protection locked="0"/>
    </xf>
    <xf numFmtId="0" fontId="44" fillId="0" borderId="29" xfId="0" applyFont="1" applyBorder="1" applyAlignment="1" applyProtection="1">
      <alignment vertical="center" wrapText="1"/>
      <protection locked="0"/>
    </xf>
    <xf numFmtId="0" fontId="44" fillId="0" borderId="30" xfId="0" applyFont="1" applyBorder="1" applyAlignment="1" applyProtection="1">
      <alignment vertical="center" wrapText="1"/>
      <protection locked="0"/>
    </xf>
    <xf numFmtId="0" fontId="44" fillId="0" borderId="31" xfId="0" applyFont="1" applyBorder="1" applyAlignment="1" applyProtection="1">
      <alignment vertical="center" wrapText="1"/>
      <protection locked="0"/>
    </xf>
    <xf numFmtId="0" fontId="44" fillId="0" borderId="32" xfId="0" applyFont="1" applyBorder="1" applyAlignment="1" applyProtection="1">
      <alignment horizontal="center" vertical="center" wrapText="1"/>
      <protection locked="0"/>
    </xf>
    <xf numFmtId="0" fontId="44" fillId="0" borderId="33" xfId="0" applyFont="1" applyBorder="1" applyAlignment="1" applyProtection="1">
      <alignment horizontal="center" vertical="center" wrapText="1"/>
      <protection locked="0"/>
    </xf>
    <xf numFmtId="0" fontId="44" fillId="0" borderId="32" xfId="0" applyFont="1" applyBorder="1" applyAlignment="1" applyProtection="1">
      <alignment vertical="center" wrapText="1"/>
      <protection locked="0"/>
    </xf>
    <xf numFmtId="0" fontId="44" fillId="0" borderId="33" xfId="0" applyFont="1" applyBorder="1" applyAlignment="1" applyProtection="1">
      <alignment vertical="center" wrapText="1"/>
      <protection locked="0"/>
    </xf>
    <xf numFmtId="0" fontId="46" fillId="0" borderId="1" xfId="0"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7" fillId="0" borderId="32" xfId="0" applyFont="1" applyBorder="1" applyAlignment="1" applyProtection="1">
      <alignment vertical="center" wrapText="1"/>
      <protection locked="0"/>
    </xf>
    <xf numFmtId="0" fontId="47" fillId="0" borderId="1" xfId="0" applyFont="1" applyBorder="1" applyAlignment="1" applyProtection="1">
      <alignment vertical="center" wrapText="1"/>
      <protection locked="0"/>
    </xf>
    <xf numFmtId="0" fontId="47" fillId="0" borderId="1" xfId="0" applyFont="1" applyBorder="1" applyAlignment="1" applyProtection="1">
      <alignment vertical="center"/>
      <protection locked="0"/>
    </xf>
    <xf numFmtId="0" fontId="47" fillId="0" borderId="1" xfId="0" applyFont="1" applyBorder="1" applyAlignment="1" applyProtection="1">
      <alignment horizontal="left" vertical="center"/>
      <protection locked="0"/>
    </xf>
    <xf numFmtId="49" fontId="47" fillId="0" borderId="1" xfId="0" applyNumberFormat="1" applyFont="1" applyBorder="1" applyAlignment="1" applyProtection="1">
      <alignment vertical="center" wrapText="1"/>
      <protection locked="0"/>
    </xf>
    <xf numFmtId="0" fontId="44" fillId="0" borderId="35" xfId="0" applyFont="1" applyBorder="1" applyAlignment="1" applyProtection="1">
      <alignment vertical="center" wrapText="1"/>
      <protection locked="0"/>
    </xf>
    <xf numFmtId="0" fontId="48" fillId="0" borderId="34" xfId="0" applyFont="1" applyBorder="1" applyAlignment="1" applyProtection="1">
      <alignment vertical="center" wrapText="1"/>
      <protection locked="0"/>
    </xf>
    <xf numFmtId="0" fontId="44" fillId="0" borderId="36" xfId="0" applyFont="1" applyBorder="1" applyAlignment="1" applyProtection="1">
      <alignment vertical="center" wrapText="1"/>
      <protection locked="0"/>
    </xf>
    <xf numFmtId="0" fontId="44" fillId="0" borderId="1" xfId="0" applyFont="1" applyBorder="1" applyAlignment="1" applyProtection="1">
      <alignment vertical="top"/>
      <protection locked="0"/>
    </xf>
    <xf numFmtId="0" fontId="44" fillId="0" borderId="0" xfId="0" applyFont="1" applyAlignment="1" applyProtection="1">
      <alignment vertical="top"/>
      <protection locked="0"/>
    </xf>
    <xf numFmtId="0" fontId="44" fillId="0" borderId="29" xfId="0" applyFont="1" applyBorder="1" applyAlignment="1" applyProtection="1">
      <alignment horizontal="left" vertical="center"/>
      <protection locked="0"/>
    </xf>
    <xf numFmtId="0" fontId="44" fillId="0" borderId="30" xfId="0" applyFont="1" applyBorder="1" applyAlignment="1" applyProtection="1">
      <alignment horizontal="left" vertical="center"/>
      <protection locked="0"/>
    </xf>
    <xf numFmtId="0" fontId="44" fillId="0" borderId="31" xfId="0" applyFont="1" applyBorder="1" applyAlignment="1" applyProtection="1">
      <alignment horizontal="left" vertical="center"/>
      <protection locked="0"/>
    </xf>
    <xf numFmtId="0" fontId="44" fillId="0" borderId="32" xfId="0" applyFont="1" applyBorder="1" applyAlignment="1" applyProtection="1">
      <alignment horizontal="left" vertical="center"/>
      <protection locked="0"/>
    </xf>
    <xf numFmtId="0" fontId="44" fillId="0" borderId="33" xfId="0" applyFont="1" applyBorder="1" applyAlignment="1" applyProtection="1">
      <alignment horizontal="left" vertical="center"/>
      <protection locked="0"/>
    </xf>
    <xf numFmtId="0" fontId="46" fillId="0" borderId="1" xfId="0" applyFont="1" applyBorder="1" applyAlignment="1" applyProtection="1">
      <alignment horizontal="left" vertical="center"/>
      <protection locked="0"/>
    </xf>
    <xf numFmtId="0" fontId="49" fillId="0" borderId="0" xfId="0" applyFont="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6" fillId="0" borderId="34" xfId="0" applyFont="1" applyBorder="1" applyAlignment="1" applyProtection="1">
      <alignment horizontal="center" vertical="center"/>
      <protection locked="0"/>
    </xf>
    <xf numFmtId="0" fontId="49" fillId="0" borderId="34" xfId="0" applyFont="1" applyBorder="1" applyAlignment="1" applyProtection="1">
      <alignment horizontal="left" vertical="center"/>
      <protection locked="0"/>
    </xf>
    <xf numFmtId="0" fontId="50" fillId="0" borderId="1" xfId="0" applyFont="1" applyBorder="1" applyAlignment="1" applyProtection="1">
      <alignment horizontal="left" vertical="center"/>
      <protection locked="0"/>
    </xf>
    <xf numFmtId="0" fontId="47" fillId="0" borderId="0" xfId="0" applyFont="1" applyAlignment="1" applyProtection="1">
      <alignment horizontal="left" vertical="center"/>
      <protection locked="0"/>
    </xf>
    <xf numFmtId="0" fontId="47" fillId="0" borderId="1" xfId="0" applyFont="1" applyBorder="1" applyAlignment="1" applyProtection="1">
      <alignment horizontal="center" vertical="center"/>
      <protection locked="0"/>
    </xf>
    <xf numFmtId="0" fontId="47" fillId="0" borderId="32" xfId="0" applyFont="1" applyBorder="1" applyAlignment="1" applyProtection="1">
      <alignment horizontal="left" vertical="center"/>
      <protection locked="0"/>
    </xf>
    <xf numFmtId="0" fontId="47" fillId="2" borderId="1" xfId="0" applyFont="1" applyFill="1" applyBorder="1" applyAlignment="1" applyProtection="1">
      <alignment horizontal="left" vertical="center"/>
      <protection locked="0"/>
    </xf>
    <xf numFmtId="0" fontId="47" fillId="2" borderId="1" xfId="0" applyFont="1" applyFill="1" applyBorder="1" applyAlignment="1" applyProtection="1">
      <alignment horizontal="center" vertical="center"/>
      <protection locked="0"/>
    </xf>
    <xf numFmtId="0" fontId="44" fillId="0" borderId="35" xfId="0" applyFont="1" applyBorder="1" applyAlignment="1" applyProtection="1">
      <alignment horizontal="left" vertical="center"/>
      <protection locked="0"/>
    </xf>
    <xf numFmtId="0" fontId="48" fillId="0" borderId="34" xfId="0" applyFont="1" applyBorder="1" applyAlignment="1" applyProtection="1">
      <alignment horizontal="left" vertical="center"/>
      <protection locked="0"/>
    </xf>
    <xf numFmtId="0" fontId="44" fillId="0" borderId="36"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4" fillId="0" borderId="1" xfId="0" applyFont="1" applyBorder="1" applyAlignment="1" applyProtection="1">
      <alignment horizontal="left" vertical="center" wrapText="1"/>
      <protection locked="0"/>
    </xf>
    <xf numFmtId="0" fontId="47" fillId="0" borderId="1" xfId="0" applyFont="1" applyBorder="1" applyAlignment="1" applyProtection="1">
      <alignment horizontal="center" vertical="center" wrapText="1"/>
      <protection locked="0"/>
    </xf>
    <xf numFmtId="0" fontId="44" fillId="0" borderId="29" xfId="0" applyFont="1" applyBorder="1" applyAlignment="1" applyProtection="1">
      <alignment horizontal="left" vertical="center" wrapText="1"/>
      <protection locked="0"/>
    </xf>
    <xf numFmtId="0" fontId="44" fillId="0" borderId="30" xfId="0" applyFont="1" applyBorder="1" applyAlignment="1" applyProtection="1">
      <alignment horizontal="left" vertical="center" wrapText="1"/>
      <protection locked="0"/>
    </xf>
    <xf numFmtId="0" fontId="44" fillId="0" borderId="31"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9" fillId="0" borderId="32" xfId="0" applyFont="1" applyBorder="1" applyAlignment="1" applyProtection="1">
      <alignment horizontal="left" vertical="center" wrapText="1"/>
      <protection locked="0"/>
    </xf>
    <xf numFmtId="0" fontId="49" fillId="0" borderId="33" xfId="0" applyFont="1" applyBorder="1" applyAlignment="1" applyProtection="1">
      <alignment horizontal="left" vertical="center" wrapText="1"/>
      <protection locked="0"/>
    </xf>
    <xf numFmtId="0" fontId="47" fillId="0" borderId="32"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wrapText="1"/>
      <protection locked="0"/>
    </xf>
    <xf numFmtId="0" fontId="47" fillId="0" borderId="33" xfId="0" applyFont="1" applyBorder="1" applyAlignment="1" applyProtection="1">
      <alignment horizontal="left" vertical="center"/>
      <protection locked="0"/>
    </xf>
    <xf numFmtId="0" fontId="47" fillId="0" borderId="35" xfId="0" applyFont="1" applyBorder="1" applyAlignment="1" applyProtection="1">
      <alignment horizontal="left" vertical="center" wrapText="1"/>
      <protection locked="0"/>
    </xf>
    <xf numFmtId="0" fontId="47" fillId="0" borderId="34" xfId="0" applyFont="1" applyBorder="1" applyAlignment="1" applyProtection="1">
      <alignment horizontal="left" vertical="center" wrapText="1"/>
      <protection locked="0"/>
    </xf>
    <xf numFmtId="0" fontId="47" fillId="0" borderId="36" xfId="0" applyFont="1" applyBorder="1" applyAlignment="1" applyProtection="1">
      <alignment horizontal="left" vertical="center" wrapText="1"/>
      <protection locked="0"/>
    </xf>
    <xf numFmtId="0" fontId="47" fillId="0" borderId="1" xfId="0" applyFont="1" applyBorder="1" applyAlignment="1" applyProtection="1">
      <alignment horizontal="left" vertical="top"/>
      <protection locked="0"/>
    </xf>
    <xf numFmtId="0" fontId="47" fillId="0" borderId="1" xfId="0" applyFont="1" applyBorder="1" applyAlignment="1" applyProtection="1">
      <alignment horizontal="center" vertical="top"/>
      <protection locked="0"/>
    </xf>
    <xf numFmtId="0" fontId="47" fillId="0" borderId="35" xfId="0" applyFont="1" applyBorder="1" applyAlignment="1" applyProtection="1">
      <alignment horizontal="left" vertical="center"/>
      <protection locked="0"/>
    </xf>
    <xf numFmtId="0" fontId="47" fillId="0" borderId="36" xfId="0" applyFont="1" applyBorder="1" applyAlignment="1" applyProtection="1">
      <alignment horizontal="left" vertical="center"/>
      <protection locked="0"/>
    </xf>
    <xf numFmtId="0" fontId="49" fillId="0" borderId="0" xfId="0" applyFont="1" applyAlignment="1" applyProtection="1">
      <alignment vertical="center"/>
      <protection locked="0"/>
    </xf>
    <xf numFmtId="0" fontId="46" fillId="0" borderId="1" xfId="0" applyFont="1" applyBorder="1" applyAlignment="1" applyProtection="1">
      <alignment vertical="center"/>
      <protection locked="0"/>
    </xf>
    <xf numFmtId="0" fontId="49" fillId="0" borderId="34" xfId="0" applyFont="1" applyBorder="1" applyAlignment="1" applyProtection="1">
      <alignment vertical="center"/>
      <protection locked="0"/>
    </xf>
    <xf numFmtId="0" fontId="46"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7"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6" fillId="0" borderId="34" xfId="0" applyFont="1" applyBorder="1" applyAlignment="1" applyProtection="1">
      <alignment horizontal="left"/>
      <protection locked="0"/>
    </xf>
    <xf numFmtId="0" fontId="49" fillId="0" borderId="34" xfId="0" applyFont="1" applyBorder="1" applyAlignment="1" applyProtection="1">
      <protection locked="0"/>
    </xf>
    <xf numFmtId="0" fontId="44" fillId="0" borderId="32" xfId="0" applyFont="1" applyBorder="1" applyAlignment="1" applyProtection="1">
      <alignment vertical="top"/>
      <protection locked="0"/>
    </xf>
    <xf numFmtId="0" fontId="44" fillId="0" borderId="33" xfId="0" applyFont="1" applyBorder="1" applyAlignment="1" applyProtection="1">
      <alignment vertical="top"/>
      <protection locked="0"/>
    </xf>
    <xf numFmtId="0" fontId="44" fillId="0" borderId="1" xfId="0" applyFont="1" applyBorder="1" applyAlignment="1" applyProtection="1">
      <alignment horizontal="center" vertical="center"/>
      <protection locked="0"/>
    </xf>
    <xf numFmtId="0" fontId="44" fillId="0" borderId="1" xfId="0" applyFont="1" applyBorder="1" applyAlignment="1" applyProtection="1">
      <alignment horizontal="left" vertical="top"/>
      <protection locked="0"/>
    </xf>
    <xf numFmtId="0" fontId="44" fillId="0" borderId="35" xfId="0" applyFont="1" applyBorder="1" applyAlignment="1" applyProtection="1">
      <alignment vertical="top"/>
      <protection locked="0"/>
    </xf>
    <xf numFmtId="0" fontId="44" fillId="0" borderId="34" xfId="0" applyFont="1" applyBorder="1" applyAlignment="1" applyProtection="1">
      <alignment vertical="top"/>
      <protection locked="0"/>
    </xf>
    <xf numFmtId="0" fontId="44"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7"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3" fillId="0" borderId="0" xfId="0" applyFont="1" applyBorder="1" applyAlignment="1" applyProtection="1">
      <alignment horizontal="left" vertical="center" wrapText="1"/>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4" fillId="3" borderId="0" xfId="1" applyFont="1" applyFill="1" applyAlignment="1">
      <alignment vertical="center"/>
    </xf>
    <xf numFmtId="0" fontId="47"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top"/>
      <protection locked="0"/>
    </xf>
    <xf numFmtId="0" fontId="46" fillId="0" borderId="34" xfId="0" applyFont="1" applyBorder="1" applyAlignment="1" applyProtection="1">
      <alignment horizontal="left"/>
      <protection locked="0"/>
    </xf>
    <xf numFmtId="0" fontId="45" fillId="0" borderId="1" xfId="0" applyFont="1" applyBorder="1" applyAlignment="1" applyProtection="1">
      <alignment horizontal="center" vertical="center" wrapText="1"/>
      <protection locked="0"/>
    </xf>
    <xf numFmtId="0" fontId="45" fillId="0" borderId="1" xfId="0" applyFont="1" applyBorder="1" applyAlignment="1" applyProtection="1">
      <alignment horizontal="center" vertical="center"/>
      <protection locked="0"/>
    </xf>
    <xf numFmtId="49" fontId="47" fillId="0" borderId="1" xfId="0" applyNumberFormat="1" applyFont="1" applyBorder="1" applyAlignment="1" applyProtection="1">
      <alignment horizontal="left" vertical="center" wrapText="1"/>
      <protection locked="0"/>
    </xf>
    <xf numFmtId="0" fontId="47" fillId="0" borderId="1" xfId="0" applyFont="1" applyBorder="1" applyAlignment="1" applyProtection="1">
      <alignment horizontal="left" vertical="center" wrapText="1"/>
      <protection locked="0"/>
    </xf>
    <xf numFmtId="0" fontId="46"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CM57"/>
  <sheetViews>
    <sheetView showGridLines="0" tabSelected="1"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customWidth="1"/>
    <col min="44" max="44" width="11.7109375" customWidth="1"/>
    <col min="45" max="47" width="22.140625" hidden="1" customWidth="1"/>
    <col min="48" max="52" width="18.5703125" hidden="1" customWidth="1"/>
    <col min="53" max="53" width="16.42578125" hidden="1" customWidth="1"/>
    <col min="54" max="54" width="21.42578125" hidden="1" customWidth="1"/>
    <col min="55" max="56" width="16.42578125" hidden="1" customWidth="1"/>
    <col min="57" max="57" width="57" customWidth="1"/>
    <col min="71" max="91" width="9.140625" hidden="1"/>
  </cols>
  <sheetData>
    <row r="1" spans="1:74" ht="21.3"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 customHeight="1">
      <c r="AR2" s="408"/>
      <c r="AS2" s="408"/>
      <c r="AT2" s="408"/>
      <c r="AU2" s="408"/>
      <c r="AV2" s="408"/>
      <c r="AW2" s="408"/>
      <c r="AX2" s="408"/>
      <c r="AY2" s="408"/>
      <c r="AZ2" s="408"/>
      <c r="BA2" s="408"/>
      <c r="BB2" s="408"/>
      <c r="BC2" s="408"/>
      <c r="BD2" s="408"/>
      <c r="BE2" s="408"/>
      <c r="BS2" s="25" t="s">
        <v>8</v>
      </c>
      <c r="BT2" s="25" t="s">
        <v>9</v>
      </c>
    </row>
    <row r="3" spans="1:74" ht="6.9"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spans="1:74" ht="36.9"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spans="1:74" ht="14.4" customHeight="1">
      <c r="B5" s="29"/>
      <c r="C5" s="30"/>
      <c r="D5" s="35" t="s">
        <v>15</v>
      </c>
      <c r="E5" s="30"/>
      <c r="F5" s="30"/>
      <c r="G5" s="30"/>
      <c r="H5" s="30"/>
      <c r="I5" s="30"/>
      <c r="J5" s="30"/>
      <c r="K5" s="369" t="s">
        <v>16</v>
      </c>
      <c r="L5" s="370"/>
      <c r="M5" s="370"/>
      <c r="N5" s="370"/>
      <c r="O5" s="370"/>
      <c r="P5" s="370"/>
      <c r="Q5" s="370"/>
      <c r="R5" s="370"/>
      <c r="S5" s="370"/>
      <c r="T5" s="370"/>
      <c r="U5" s="370"/>
      <c r="V5" s="370"/>
      <c r="W5" s="370"/>
      <c r="X5" s="370"/>
      <c r="Y5" s="370"/>
      <c r="Z5" s="370"/>
      <c r="AA5" s="370"/>
      <c r="AB5" s="370"/>
      <c r="AC5" s="370"/>
      <c r="AD5" s="370"/>
      <c r="AE5" s="370"/>
      <c r="AF5" s="370"/>
      <c r="AG5" s="370"/>
      <c r="AH5" s="370"/>
      <c r="AI5" s="370"/>
      <c r="AJ5" s="370"/>
      <c r="AK5" s="370"/>
      <c r="AL5" s="370"/>
      <c r="AM5" s="370"/>
      <c r="AN5" s="370"/>
      <c r="AO5" s="370"/>
      <c r="AP5" s="30"/>
      <c r="AQ5" s="32"/>
      <c r="BE5" s="367" t="s">
        <v>17</v>
      </c>
      <c r="BS5" s="25" t="s">
        <v>8</v>
      </c>
    </row>
    <row r="6" spans="1:74" ht="36.9" customHeight="1">
      <c r="B6" s="29"/>
      <c r="C6" s="30"/>
      <c r="D6" s="37" t="s">
        <v>18</v>
      </c>
      <c r="E6" s="30"/>
      <c r="F6" s="30"/>
      <c r="G6" s="30"/>
      <c r="H6" s="30"/>
      <c r="I6" s="30"/>
      <c r="J6" s="30"/>
      <c r="K6" s="371" t="s">
        <v>19</v>
      </c>
      <c r="L6" s="370"/>
      <c r="M6" s="370"/>
      <c r="N6" s="370"/>
      <c r="O6" s="370"/>
      <c r="P6" s="370"/>
      <c r="Q6" s="370"/>
      <c r="R6" s="370"/>
      <c r="S6" s="370"/>
      <c r="T6" s="370"/>
      <c r="U6" s="370"/>
      <c r="V6" s="370"/>
      <c r="W6" s="370"/>
      <c r="X6" s="370"/>
      <c r="Y6" s="370"/>
      <c r="Z6" s="370"/>
      <c r="AA6" s="370"/>
      <c r="AB6" s="370"/>
      <c r="AC6" s="370"/>
      <c r="AD6" s="370"/>
      <c r="AE6" s="370"/>
      <c r="AF6" s="370"/>
      <c r="AG6" s="370"/>
      <c r="AH6" s="370"/>
      <c r="AI6" s="370"/>
      <c r="AJ6" s="370"/>
      <c r="AK6" s="370"/>
      <c r="AL6" s="370"/>
      <c r="AM6" s="370"/>
      <c r="AN6" s="370"/>
      <c r="AO6" s="370"/>
      <c r="AP6" s="30"/>
      <c r="AQ6" s="32"/>
      <c r="BE6" s="368"/>
      <c r="BS6" s="25" t="s">
        <v>8</v>
      </c>
    </row>
    <row r="7" spans="1:74" ht="14.4" customHeight="1">
      <c r="B7" s="29"/>
      <c r="C7" s="30"/>
      <c r="D7" s="38" t="s">
        <v>20</v>
      </c>
      <c r="E7" s="30"/>
      <c r="F7" s="30"/>
      <c r="G7" s="30"/>
      <c r="H7" s="30"/>
      <c r="I7" s="30"/>
      <c r="J7" s="30"/>
      <c r="K7" s="36" t="s">
        <v>21</v>
      </c>
      <c r="L7" s="30"/>
      <c r="M7" s="30"/>
      <c r="N7" s="30"/>
      <c r="O7" s="30"/>
      <c r="P7" s="30"/>
      <c r="Q7" s="30"/>
      <c r="R7" s="30"/>
      <c r="S7" s="30"/>
      <c r="T7" s="30"/>
      <c r="U7" s="30"/>
      <c r="V7" s="30"/>
      <c r="W7" s="30"/>
      <c r="X7" s="30"/>
      <c r="Y7" s="30"/>
      <c r="Z7" s="30"/>
      <c r="AA7" s="30"/>
      <c r="AB7" s="30"/>
      <c r="AC7" s="30"/>
      <c r="AD7" s="30"/>
      <c r="AE7" s="30"/>
      <c r="AF7" s="30"/>
      <c r="AG7" s="30"/>
      <c r="AH7" s="30"/>
      <c r="AI7" s="30"/>
      <c r="AJ7" s="30"/>
      <c r="AK7" s="38" t="s">
        <v>22</v>
      </c>
      <c r="AL7" s="30"/>
      <c r="AM7" s="30"/>
      <c r="AN7" s="36" t="s">
        <v>21</v>
      </c>
      <c r="AO7" s="30"/>
      <c r="AP7" s="30"/>
      <c r="AQ7" s="32"/>
      <c r="BE7" s="368"/>
      <c r="BS7" s="25" t="s">
        <v>8</v>
      </c>
    </row>
    <row r="8" spans="1:74" ht="14.4" customHeight="1">
      <c r="B8" s="29"/>
      <c r="C8" s="30"/>
      <c r="D8" s="38" t="s">
        <v>23</v>
      </c>
      <c r="E8" s="30"/>
      <c r="F8" s="30"/>
      <c r="G8" s="30"/>
      <c r="H8" s="30"/>
      <c r="I8" s="30"/>
      <c r="J8" s="30"/>
      <c r="K8" s="36" t="s">
        <v>24</v>
      </c>
      <c r="L8" s="30"/>
      <c r="M8" s="30"/>
      <c r="N8" s="30"/>
      <c r="O8" s="30"/>
      <c r="P8" s="30"/>
      <c r="Q8" s="30"/>
      <c r="R8" s="30"/>
      <c r="S8" s="30"/>
      <c r="T8" s="30"/>
      <c r="U8" s="30"/>
      <c r="V8" s="30"/>
      <c r="W8" s="30"/>
      <c r="X8" s="30"/>
      <c r="Y8" s="30"/>
      <c r="Z8" s="30"/>
      <c r="AA8" s="30"/>
      <c r="AB8" s="30"/>
      <c r="AC8" s="30"/>
      <c r="AD8" s="30"/>
      <c r="AE8" s="30"/>
      <c r="AF8" s="30"/>
      <c r="AG8" s="30"/>
      <c r="AH8" s="30"/>
      <c r="AI8" s="30"/>
      <c r="AJ8" s="30"/>
      <c r="AK8" s="38" t="s">
        <v>25</v>
      </c>
      <c r="AL8" s="30"/>
      <c r="AM8" s="30"/>
      <c r="AN8" s="39" t="s">
        <v>26</v>
      </c>
      <c r="AO8" s="30"/>
      <c r="AP8" s="30"/>
      <c r="AQ8" s="32"/>
      <c r="BE8" s="368"/>
      <c r="BS8" s="25" t="s">
        <v>8</v>
      </c>
    </row>
    <row r="9" spans="1:74" ht="14.4" customHeight="1">
      <c r="B9" s="29"/>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2"/>
      <c r="BE9" s="368"/>
      <c r="BS9" s="25" t="s">
        <v>8</v>
      </c>
    </row>
    <row r="10" spans="1:74" ht="14.4" customHeight="1">
      <c r="B10" s="29"/>
      <c r="C10" s="30"/>
      <c r="D10" s="38" t="s">
        <v>27</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8" t="s">
        <v>28</v>
      </c>
      <c r="AL10" s="30"/>
      <c r="AM10" s="30"/>
      <c r="AN10" s="36" t="s">
        <v>21</v>
      </c>
      <c r="AO10" s="30"/>
      <c r="AP10" s="30"/>
      <c r="AQ10" s="32"/>
      <c r="BE10" s="368"/>
      <c r="BS10" s="25" t="s">
        <v>8</v>
      </c>
    </row>
    <row r="11" spans="1:74" ht="18.45" customHeight="1">
      <c r="B11" s="29"/>
      <c r="C11" s="30"/>
      <c r="D11" s="30"/>
      <c r="E11" s="36" t="s">
        <v>29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8" t="s">
        <v>30</v>
      </c>
      <c r="AL11" s="30"/>
      <c r="AM11" s="30"/>
      <c r="AN11" s="36" t="s">
        <v>21</v>
      </c>
      <c r="AO11" s="30"/>
      <c r="AP11" s="30"/>
      <c r="AQ11" s="32"/>
      <c r="BE11" s="368"/>
      <c r="BS11" s="25" t="s">
        <v>8</v>
      </c>
    </row>
    <row r="12" spans="1:74" ht="6.9"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368"/>
      <c r="BS12" s="25" t="s">
        <v>8</v>
      </c>
    </row>
    <row r="13" spans="1:74" ht="14.4" customHeight="1">
      <c r="B13" s="29"/>
      <c r="C13" s="30"/>
      <c r="D13" s="38" t="s">
        <v>31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8" t="s">
        <v>28</v>
      </c>
      <c r="AL13" s="30"/>
      <c r="AM13" s="30"/>
      <c r="AN13" s="40" t="s">
        <v>32</v>
      </c>
      <c r="AO13" s="30"/>
      <c r="AP13" s="30"/>
      <c r="AQ13" s="32"/>
      <c r="BE13" s="368"/>
      <c r="BS13" s="25" t="s">
        <v>8</v>
      </c>
    </row>
    <row r="14" spans="1:74" ht="13.2">
      <c r="B14" s="29"/>
      <c r="C14" s="30"/>
      <c r="D14" s="30"/>
      <c r="E14" s="372" t="s">
        <v>32</v>
      </c>
      <c r="F14" s="373"/>
      <c r="G14" s="373"/>
      <c r="H14" s="373"/>
      <c r="I14" s="373"/>
      <c r="J14" s="373"/>
      <c r="K14" s="373"/>
      <c r="L14" s="373"/>
      <c r="M14" s="373"/>
      <c r="N14" s="373"/>
      <c r="O14" s="373"/>
      <c r="P14" s="373"/>
      <c r="Q14" s="373"/>
      <c r="R14" s="373"/>
      <c r="S14" s="373"/>
      <c r="T14" s="373"/>
      <c r="U14" s="373"/>
      <c r="V14" s="373"/>
      <c r="W14" s="373"/>
      <c r="X14" s="373"/>
      <c r="Y14" s="373"/>
      <c r="Z14" s="373"/>
      <c r="AA14" s="373"/>
      <c r="AB14" s="373"/>
      <c r="AC14" s="373"/>
      <c r="AD14" s="373"/>
      <c r="AE14" s="373"/>
      <c r="AF14" s="373"/>
      <c r="AG14" s="373"/>
      <c r="AH14" s="373"/>
      <c r="AI14" s="373"/>
      <c r="AJ14" s="373"/>
      <c r="AK14" s="38" t="s">
        <v>30</v>
      </c>
      <c r="AL14" s="30"/>
      <c r="AM14" s="30"/>
      <c r="AN14" s="40" t="s">
        <v>32</v>
      </c>
      <c r="AO14" s="30"/>
      <c r="AP14" s="30"/>
      <c r="AQ14" s="32"/>
      <c r="BE14" s="368"/>
      <c r="BS14" s="25" t="s">
        <v>8</v>
      </c>
    </row>
    <row r="15" spans="1:74" ht="6.9"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368"/>
      <c r="BS15" s="25" t="s">
        <v>6</v>
      </c>
    </row>
    <row r="16" spans="1:74" ht="14.4" customHeight="1">
      <c r="B16" s="29"/>
      <c r="C16" s="30"/>
      <c r="D16" s="38" t="s">
        <v>33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8" t="s">
        <v>28</v>
      </c>
      <c r="AL16" s="30"/>
      <c r="AM16" s="30"/>
      <c r="AN16" s="36" t="s">
        <v>21</v>
      </c>
      <c r="AO16" s="30"/>
      <c r="AP16" s="30"/>
      <c r="AQ16" s="32"/>
      <c r="BE16" s="368"/>
      <c r="BS16" s="25" t="s">
        <v>6</v>
      </c>
    </row>
    <row r="17" spans="2:71" ht="18.45" customHeight="1">
      <c r="B17" s="29"/>
      <c r="C17" s="30"/>
      <c r="D17" s="30"/>
      <c r="E17" s="36" t="s">
        <v>34</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8" t="s">
        <v>30</v>
      </c>
      <c r="AL17" s="30"/>
      <c r="AM17" s="30"/>
      <c r="AN17" s="36" t="s">
        <v>21</v>
      </c>
      <c r="AO17" s="30"/>
      <c r="AP17" s="30"/>
      <c r="AQ17" s="32"/>
      <c r="BE17" s="368"/>
      <c r="BS17" s="25" t="s">
        <v>35</v>
      </c>
    </row>
    <row r="18" spans="2:71" ht="6.9"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368"/>
      <c r="BS18" s="25" t="s">
        <v>8</v>
      </c>
    </row>
    <row r="19" spans="2:71" ht="14.4" customHeight="1">
      <c r="B19" s="29"/>
      <c r="C19" s="30"/>
      <c r="D19" s="38" t="s">
        <v>36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368"/>
      <c r="BS19" s="25" t="s">
        <v>8</v>
      </c>
    </row>
    <row r="20" spans="2:71" ht="56.4" customHeight="1">
      <c r="B20" s="29"/>
      <c r="C20" s="30"/>
      <c r="D20" s="30"/>
      <c r="E20" s="374" t="s">
        <v>37</v>
      </c>
      <c r="F20" s="374"/>
      <c r="G20" s="374"/>
      <c r="H20" s="374"/>
      <c r="I20" s="374"/>
      <c r="J20" s="374"/>
      <c r="K20" s="374"/>
      <c r="L20" s="374"/>
      <c r="M20" s="374"/>
      <c r="N20" s="374"/>
      <c r="O20" s="374"/>
      <c r="P20" s="374"/>
      <c r="Q20" s="374"/>
      <c r="R20" s="374"/>
      <c r="S20" s="374"/>
      <c r="T20" s="374"/>
      <c r="U20" s="374"/>
      <c r="V20" s="374"/>
      <c r="W20" s="374"/>
      <c r="X20" s="374"/>
      <c r="Y20" s="374"/>
      <c r="Z20" s="374"/>
      <c r="AA20" s="374"/>
      <c r="AB20" s="374"/>
      <c r="AC20" s="374"/>
      <c r="AD20" s="374"/>
      <c r="AE20" s="374"/>
      <c r="AF20" s="374"/>
      <c r="AG20" s="374"/>
      <c r="AH20" s="374"/>
      <c r="AI20" s="374"/>
      <c r="AJ20" s="374"/>
      <c r="AK20" s="374"/>
      <c r="AL20" s="374"/>
      <c r="AM20" s="374"/>
      <c r="AN20" s="374"/>
      <c r="AO20" s="30"/>
      <c r="AP20" s="30"/>
      <c r="AQ20" s="32"/>
      <c r="BE20" s="368"/>
      <c r="BS20" s="25" t="s">
        <v>6</v>
      </c>
    </row>
    <row r="21" spans="2:71" ht="6.9"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368"/>
    </row>
    <row r="22" spans="2:71" ht="6.9" customHeight="1">
      <c r="B22" s="29"/>
      <c r="C22" s="30"/>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30"/>
      <c r="AQ22" s="32"/>
      <c r="BE22" s="368"/>
    </row>
    <row r="23" spans="2:71" s="1" customFormat="1" ht="25.95" customHeight="1">
      <c r="B23" s="42"/>
      <c r="C23" s="43"/>
      <c r="D23" s="44" t="s">
        <v>38</v>
      </c>
      <c r="E23" s="45"/>
      <c r="F23" s="45"/>
      <c r="G23" s="45"/>
      <c r="H23" s="45"/>
      <c r="I23" s="45"/>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375">
        <f>ROUND(AG51,2)</f>
        <v>0</v>
      </c>
      <c r="AL23" s="376"/>
      <c r="AM23" s="376"/>
      <c r="AN23" s="376"/>
      <c r="AO23" s="376"/>
      <c r="AP23" s="43"/>
      <c r="AQ23" s="46"/>
      <c r="BE23" s="368"/>
    </row>
    <row r="24" spans="2:71" s="1" customFormat="1" ht="6.9" customHeight="1">
      <c r="B24" s="42"/>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c r="AG24" s="43"/>
      <c r="AH24" s="43"/>
      <c r="AI24" s="43"/>
      <c r="AJ24" s="43"/>
      <c r="AK24" s="43"/>
      <c r="AL24" s="43"/>
      <c r="AM24" s="43"/>
      <c r="AN24" s="43"/>
      <c r="AO24" s="43"/>
      <c r="AP24" s="43"/>
      <c r="AQ24" s="46"/>
      <c r="BE24" s="368"/>
    </row>
    <row r="25" spans="2:71" s="1" customFormat="1" ht="12">
      <c r="B25" s="42"/>
      <c r="C25" s="43"/>
      <c r="D25" s="43"/>
      <c r="E25" s="43"/>
      <c r="F25" s="43"/>
      <c r="G25" s="43"/>
      <c r="H25" s="43"/>
      <c r="I25" s="43"/>
      <c r="J25" s="43"/>
      <c r="K25" s="43"/>
      <c r="L25" s="377" t="s">
        <v>39</v>
      </c>
      <c r="M25" s="377"/>
      <c r="N25" s="377"/>
      <c r="O25" s="377"/>
      <c r="P25" s="43"/>
      <c r="Q25" s="43"/>
      <c r="R25" s="43"/>
      <c r="S25" s="43"/>
      <c r="T25" s="43"/>
      <c r="U25" s="43"/>
      <c r="V25" s="43"/>
      <c r="W25" s="377" t="s">
        <v>40</v>
      </c>
      <c r="X25" s="377"/>
      <c r="Y25" s="377"/>
      <c r="Z25" s="377"/>
      <c r="AA25" s="377"/>
      <c r="AB25" s="377"/>
      <c r="AC25" s="377"/>
      <c r="AD25" s="377"/>
      <c r="AE25" s="377"/>
      <c r="AF25" s="43"/>
      <c r="AG25" s="43"/>
      <c r="AH25" s="43"/>
      <c r="AI25" s="43"/>
      <c r="AJ25" s="43"/>
      <c r="AK25" s="377" t="s">
        <v>41</v>
      </c>
      <c r="AL25" s="377"/>
      <c r="AM25" s="377"/>
      <c r="AN25" s="377"/>
      <c r="AO25" s="377"/>
      <c r="AP25" s="43"/>
      <c r="AQ25" s="46"/>
      <c r="BE25" s="368"/>
    </row>
    <row r="26" spans="2:71" s="2" customFormat="1" ht="14.4" customHeight="1">
      <c r="B26" s="48"/>
      <c r="C26" s="49"/>
      <c r="D26" s="50" t="s">
        <v>42</v>
      </c>
      <c r="E26" s="49"/>
      <c r="F26" s="50" t="s">
        <v>43</v>
      </c>
      <c r="G26" s="49"/>
      <c r="H26" s="49"/>
      <c r="I26" s="49"/>
      <c r="J26" s="49"/>
      <c r="K26" s="49"/>
      <c r="L26" s="378">
        <v>0.21</v>
      </c>
      <c r="M26" s="379"/>
      <c r="N26" s="379"/>
      <c r="O26" s="379"/>
      <c r="P26" s="49"/>
      <c r="Q26" s="49"/>
      <c r="R26" s="49"/>
      <c r="S26" s="49"/>
      <c r="T26" s="49"/>
      <c r="U26" s="49"/>
      <c r="V26" s="49"/>
      <c r="W26" s="380">
        <f>ROUND(AZ51,2)</f>
        <v>0</v>
      </c>
      <c r="X26" s="379"/>
      <c r="Y26" s="379"/>
      <c r="Z26" s="379"/>
      <c r="AA26" s="379"/>
      <c r="AB26" s="379"/>
      <c r="AC26" s="379"/>
      <c r="AD26" s="379"/>
      <c r="AE26" s="379"/>
      <c r="AF26" s="49"/>
      <c r="AG26" s="49"/>
      <c r="AH26" s="49"/>
      <c r="AI26" s="49"/>
      <c r="AJ26" s="49"/>
      <c r="AK26" s="380">
        <f>ROUND(AV51,2)</f>
        <v>0</v>
      </c>
      <c r="AL26" s="379"/>
      <c r="AM26" s="379"/>
      <c r="AN26" s="379"/>
      <c r="AO26" s="379"/>
      <c r="AP26" s="49"/>
      <c r="AQ26" s="51"/>
      <c r="BE26" s="368"/>
    </row>
    <row r="27" spans="2:71" s="2" customFormat="1" ht="14.4" customHeight="1">
      <c r="B27" s="48"/>
      <c r="C27" s="49"/>
      <c r="D27" s="49"/>
      <c r="E27" s="49"/>
      <c r="F27" s="50" t="s">
        <v>44</v>
      </c>
      <c r="G27" s="49"/>
      <c r="H27" s="49"/>
      <c r="I27" s="49"/>
      <c r="J27" s="49"/>
      <c r="K27" s="49"/>
      <c r="L27" s="378">
        <v>0.15</v>
      </c>
      <c r="M27" s="379"/>
      <c r="N27" s="379"/>
      <c r="O27" s="379"/>
      <c r="P27" s="49"/>
      <c r="Q27" s="49"/>
      <c r="R27" s="49"/>
      <c r="S27" s="49"/>
      <c r="T27" s="49"/>
      <c r="U27" s="49"/>
      <c r="V27" s="49"/>
      <c r="W27" s="380">
        <f>ROUND(BA51,2)</f>
        <v>0</v>
      </c>
      <c r="X27" s="379"/>
      <c r="Y27" s="379"/>
      <c r="Z27" s="379"/>
      <c r="AA27" s="379"/>
      <c r="AB27" s="379"/>
      <c r="AC27" s="379"/>
      <c r="AD27" s="379"/>
      <c r="AE27" s="379"/>
      <c r="AF27" s="49"/>
      <c r="AG27" s="49"/>
      <c r="AH27" s="49"/>
      <c r="AI27" s="49"/>
      <c r="AJ27" s="49"/>
      <c r="AK27" s="380">
        <f>ROUND(AW51,2)</f>
        <v>0</v>
      </c>
      <c r="AL27" s="379"/>
      <c r="AM27" s="379"/>
      <c r="AN27" s="379"/>
      <c r="AO27" s="379"/>
      <c r="AP27" s="49"/>
      <c r="AQ27" s="51"/>
      <c r="BE27" s="368"/>
    </row>
    <row r="28" spans="2:71" s="2" customFormat="1" ht="14.4" hidden="1" customHeight="1">
      <c r="B28" s="48"/>
      <c r="C28" s="49"/>
      <c r="D28" s="49"/>
      <c r="E28" s="49"/>
      <c r="F28" s="50" t="s">
        <v>45</v>
      </c>
      <c r="G28" s="49"/>
      <c r="H28" s="49"/>
      <c r="I28" s="49"/>
      <c r="J28" s="49"/>
      <c r="K28" s="49"/>
      <c r="L28" s="378">
        <v>0.21</v>
      </c>
      <c r="M28" s="379"/>
      <c r="N28" s="379"/>
      <c r="O28" s="379"/>
      <c r="P28" s="49"/>
      <c r="Q28" s="49"/>
      <c r="R28" s="49"/>
      <c r="S28" s="49"/>
      <c r="T28" s="49"/>
      <c r="U28" s="49"/>
      <c r="V28" s="49"/>
      <c r="W28" s="380">
        <f>ROUND(BB51,2)</f>
        <v>0</v>
      </c>
      <c r="X28" s="379"/>
      <c r="Y28" s="379"/>
      <c r="Z28" s="379"/>
      <c r="AA28" s="379"/>
      <c r="AB28" s="379"/>
      <c r="AC28" s="379"/>
      <c r="AD28" s="379"/>
      <c r="AE28" s="379"/>
      <c r="AF28" s="49"/>
      <c r="AG28" s="49"/>
      <c r="AH28" s="49"/>
      <c r="AI28" s="49"/>
      <c r="AJ28" s="49"/>
      <c r="AK28" s="380">
        <v>0</v>
      </c>
      <c r="AL28" s="379"/>
      <c r="AM28" s="379"/>
      <c r="AN28" s="379"/>
      <c r="AO28" s="379"/>
      <c r="AP28" s="49"/>
      <c r="AQ28" s="51"/>
      <c r="BE28" s="368"/>
    </row>
    <row r="29" spans="2:71" s="2" customFormat="1" ht="14.4" hidden="1" customHeight="1">
      <c r="B29" s="48"/>
      <c r="C29" s="49"/>
      <c r="D29" s="49"/>
      <c r="E29" s="49"/>
      <c r="F29" s="50" t="s">
        <v>46</v>
      </c>
      <c r="G29" s="49"/>
      <c r="H29" s="49"/>
      <c r="I29" s="49"/>
      <c r="J29" s="49"/>
      <c r="K29" s="49"/>
      <c r="L29" s="378">
        <v>0.15</v>
      </c>
      <c r="M29" s="379"/>
      <c r="N29" s="379"/>
      <c r="O29" s="379"/>
      <c r="P29" s="49"/>
      <c r="Q29" s="49"/>
      <c r="R29" s="49"/>
      <c r="S29" s="49"/>
      <c r="T29" s="49"/>
      <c r="U29" s="49"/>
      <c r="V29" s="49"/>
      <c r="W29" s="380">
        <f>ROUND(BC51,2)</f>
        <v>0</v>
      </c>
      <c r="X29" s="379"/>
      <c r="Y29" s="379"/>
      <c r="Z29" s="379"/>
      <c r="AA29" s="379"/>
      <c r="AB29" s="379"/>
      <c r="AC29" s="379"/>
      <c r="AD29" s="379"/>
      <c r="AE29" s="379"/>
      <c r="AF29" s="49"/>
      <c r="AG29" s="49"/>
      <c r="AH29" s="49"/>
      <c r="AI29" s="49"/>
      <c r="AJ29" s="49"/>
      <c r="AK29" s="380">
        <v>0</v>
      </c>
      <c r="AL29" s="379"/>
      <c r="AM29" s="379"/>
      <c r="AN29" s="379"/>
      <c r="AO29" s="379"/>
      <c r="AP29" s="49"/>
      <c r="AQ29" s="51"/>
      <c r="BE29" s="368"/>
    </row>
    <row r="30" spans="2:71" s="2" customFormat="1" ht="14.4" hidden="1" customHeight="1">
      <c r="B30" s="48"/>
      <c r="C30" s="49"/>
      <c r="D30" s="49"/>
      <c r="E30" s="49"/>
      <c r="F30" s="50" t="s">
        <v>47</v>
      </c>
      <c r="G30" s="49"/>
      <c r="H30" s="49"/>
      <c r="I30" s="49"/>
      <c r="J30" s="49"/>
      <c r="K30" s="49"/>
      <c r="L30" s="378">
        <v>0</v>
      </c>
      <c r="M30" s="379"/>
      <c r="N30" s="379"/>
      <c r="O30" s="379"/>
      <c r="P30" s="49"/>
      <c r="Q30" s="49"/>
      <c r="R30" s="49"/>
      <c r="S30" s="49"/>
      <c r="T30" s="49"/>
      <c r="U30" s="49"/>
      <c r="V30" s="49"/>
      <c r="W30" s="380">
        <f>ROUND(BD51,2)</f>
        <v>0</v>
      </c>
      <c r="X30" s="379"/>
      <c r="Y30" s="379"/>
      <c r="Z30" s="379"/>
      <c r="AA30" s="379"/>
      <c r="AB30" s="379"/>
      <c r="AC30" s="379"/>
      <c r="AD30" s="379"/>
      <c r="AE30" s="379"/>
      <c r="AF30" s="49"/>
      <c r="AG30" s="49"/>
      <c r="AH30" s="49"/>
      <c r="AI30" s="49"/>
      <c r="AJ30" s="49"/>
      <c r="AK30" s="380">
        <v>0</v>
      </c>
      <c r="AL30" s="379"/>
      <c r="AM30" s="379"/>
      <c r="AN30" s="379"/>
      <c r="AO30" s="379"/>
      <c r="AP30" s="49"/>
      <c r="AQ30" s="51"/>
      <c r="BE30" s="368"/>
    </row>
    <row r="31" spans="2:71" s="1" customFormat="1" ht="6.9" customHeight="1">
      <c r="B31" s="42"/>
      <c r="C31" s="43"/>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6"/>
      <c r="BE31" s="368"/>
    </row>
    <row r="32" spans="2:71" s="1" customFormat="1" ht="25.95" customHeight="1">
      <c r="B32" s="42"/>
      <c r="C32" s="52"/>
      <c r="D32" s="53" t="s">
        <v>48</v>
      </c>
      <c r="E32" s="54"/>
      <c r="F32" s="54"/>
      <c r="G32" s="54"/>
      <c r="H32" s="54"/>
      <c r="I32" s="54"/>
      <c r="J32" s="54"/>
      <c r="K32" s="54"/>
      <c r="L32" s="54"/>
      <c r="M32" s="54"/>
      <c r="N32" s="54"/>
      <c r="O32" s="54"/>
      <c r="P32" s="54"/>
      <c r="Q32" s="54"/>
      <c r="R32" s="54"/>
      <c r="S32" s="54"/>
      <c r="T32" s="55" t="s">
        <v>49</v>
      </c>
      <c r="U32" s="54"/>
      <c r="V32" s="54"/>
      <c r="W32" s="54"/>
      <c r="X32" s="381" t="s">
        <v>50</v>
      </c>
      <c r="Y32" s="382"/>
      <c r="Z32" s="382"/>
      <c r="AA32" s="382"/>
      <c r="AB32" s="382"/>
      <c r="AC32" s="54"/>
      <c r="AD32" s="54"/>
      <c r="AE32" s="54"/>
      <c r="AF32" s="54"/>
      <c r="AG32" s="54"/>
      <c r="AH32" s="54"/>
      <c r="AI32" s="54"/>
      <c r="AJ32" s="54"/>
      <c r="AK32" s="383">
        <f>SUM(AK23:AK30)</f>
        <v>0</v>
      </c>
      <c r="AL32" s="382"/>
      <c r="AM32" s="382"/>
      <c r="AN32" s="382"/>
      <c r="AO32" s="384"/>
      <c r="AP32" s="52"/>
      <c r="AQ32" s="56"/>
      <c r="BE32" s="368"/>
    </row>
    <row r="33" spans="2:56" s="1" customFormat="1" ht="6.9" customHeight="1">
      <c r="B33" s="42"/>
      <c r="C33" s="43"/>
      <c r="D33" s="43"/>
      <c r="E33" s="43"/>
      <c r="F33" s="43"/>
      <c r="G33" s="43"/>
      <c r="H33" s="43"/>
      <c r="I33" s="43"/>
      <c r="J33" s="43"/>
      <c r="K33" s="43"/>
      <c r="L33" s="43"/>
      <c r="M33" s="43"/>
      <c r="N33" s="43"/>
      <c r="O33" s="43"/>
      <c r="P33" s="43"/>
      <c r="Q33" s="43"/>
      <c r="R33" s="43"/>
      <c r="S33" s="43"/>
      <c r="T33" s="43"/>
      <c r="U33" s="43"/>
      <c r="V33" s="43"/>
      <c r="W33" s="43"/>
      <c r="X33" s="43"/>
      <c r="Y33" s="43"/>
      <c r="Z33" s="43"/>
      <c r="AA33" s="43"/>
      <c r="AB33" s="43"/>
      <c r="AC33" s="43"/>
      <c r="AD33" s="43"/>
      <c r="AE33" s="43"/>
      <c r="AF33" s="43"/>
      <c r="AG33" s="43"/>
      <c r="AH33" s="43"/>
      <c r="AI33" s="43"/>
      <c r="AJ33" s="43"/>
      <c r="AK33" s="43"/>
      <c r="AL33" s="43"/>
      <c r="AM33" s="43"/>
      <c r="AN33" s="43"/>
      <c r="AO33" s="43"/>
      <c r="AP33" s="43"/>
      <c r="AQ33" s="46"/>
    </row>
    <row r="34" spans="2:56" s="1" customFormat="1" ht="6.9" customHeight="1">
      <c r="B34" s="57"/>
      <c r="C34" s="58"/>
      <c r="D34" s="58"/>
      <c r="E34" s="58"/>
      <c r="F34" s="58"/>
      <c r="G34" s="58"/>
      <c r="H34" s="58"/>
      <c r="I34" s="58"/>
      <c r="J34" s="58"/>
      <c r="K34" s="58"/>
      <c r="L34" s="58"/>
      <c r="M34" s="58"/>
      <c r="N34" s="58"/>
      <c r="O34" s="58"/>
      <c r="P34" s="58"/>
      <c r="Q34" s="58"/>
      <c r="R34" s="58"/>
      <c r="S34" s="58"/>
      <c r="T34" s="58"/>
      <c r="U34" s="58"/>
      <c r="V34" s="58"/>
      <c r="W34" s="58"/>
      <c r="X34" s="58"/>
      <c r="Y34" s="58"/>
      <c r="Z34" s="58"/>
      <c r="AA34" s="58"/>
      <c r="AB34" s="58"/>
      <c r="AC34" s="58"/>
      <c r="AD34" s="58"/>
      <c r="AE34" s="58"/>
      <c r="AF34" s="58"/>
      <c r="AG34" s="58"/>
      <c r="AH34" s="58"/>
      <c r="AI34" s="58"/>
      <c r="AJ34" s="58"/>
      <c r="AK34" s="58"/>
      <c r="AL34" s="58"/>
      <c r="AM34" s="58"/>
      <c r="AN34" s="58"/>
      <c r="AO34" s="58"/>
      <c r="AP34" s="58"/>
      <c r="AQ34" s="59"/>
    </row>
    <row r="38" spans="2:56" s="1" customFormat="1" ht="6.9" customHeight="1">
      <c r="B38" s="60"/>
      <c r="C38" s="61"/>
      <c r="D38" s="61"/>
      <c r="E38" s="61"/>
      <c r="F38" s="61"/>
      <c r="G38" s="61"/>
      <c r="H38" s="61"/>
      <c r="I38" s="61"/>
      <c r="J38" s="61"/>
      <c r="K38" s="61"/>
      <c r="L38" s="61"/>
      <c r="M38" s="61"/>
      <c r="N38" s="61"/>
      <c r="O38" s="61"/>
      <c r="P38" s="61"/>
      <c r="Q38" s="61"/>
      <c r="R38" s="61"/>
      <c r="S38" s="61"/>
      <c r="T38" s="61"/>
      <c r="U38" s="61"/>
      <c r="V38" s="61"/>
      <c r="W38" s="61"/>
      <c r="X38" s="61"/>
      <c r="Y38" s="61"/>
      <c r="Z38" s="61"/>
      <c r="AA38" s="61"/>
      <c r="AB38" s="61"/>
      <c r="AC38" s="61"/>
      <c r="AD38" s="61"/>
      <c r="AE38" s="61"/>
      <c r="AF38" s="61"/>
      <c r="AG38" s="61"/>
      <c r="AH38" s="61"/>
      <c r="AI38" s="61"/>
      <c r="AJ38" s="61"/>
      <c r="AK38" s="61"/>
      <c r="AL38" s="61"/>
      <c r="AM38" s="61"/>
      <c r="AN38" s="61"/>
      <c r="AO38" s="61"/>
      <c r="AP38" s="61"/>
      <c r="AQ38" s="61"/>
      <c r="AR38" s="62"/>
    </row>
    <row r="39" spans="2:56" s="1" customFormat="1" ht="36.9" customHeight="1">
      <c r="B39" s="42"/>
      <c r="C39" s="63" t="s">
        <v>51</v>
      </c>
      <c r="D39" s="64"/>
      <c r="E39" s="64"/>
      <c r="F39" s="64"/>
      <c r="G39" s="64"/>
      <c r="H39" s="64"/>
      <c r="I39" s="64"/>
      <c r="J39" s="64"/>
      <c r="K39" s="64"/>
      <c r="L39" s="64"/>
      <c r="M39" s="64"/>
      <c r="N39" s="64"/>
      <c r="O39" s="64"/>
      <c r="P39" s="64"/>
      <c r="Q39" s="64"/>
      <c r="R39" s="64"/>
      <c r="S39" s="64"/>
      <c r="T39" s="64"/>
      <c r="U39" s="64"/>
      <c r="V39" s="64"/>
      <c r="W39" s="64"/>
      <c r="X39" s="64"/>
      <c r="Y39" s="64"/>
      <c r="Z39" s="64"/>
      <c r="AA39" s="64"/>
      <c r="AB39" s="64"/>
      <c r="AC39" s="64"/>
      <c r="AD39" s="64"/>
      <c r="AE39" s="64"/>
      <c r="AF39" s="64"/>
      <c r="AG39" s="64"/>
      <c r="AH39" s="64"/>
      <c r="AI39" s="64"/>
      <c r="AJ39" s="64"/>
      <c r="AK39" s="64"/>
      <c r="AL39" s="64"/>
      <c r="AM39" s="64"/>
      <c r="AN39" s="64"/>
      <c r="AO39" s="64"/>
      <c r="AP39" s="64"/>
      <c r="AQ39" s="64"/>
      <c r="AR39" s="62"/>
    </row>
    <row r="40" spans="2:56" s="1" customFormat="1" ht="6.9" customHeight="1">
      <c r="B40" s="42"/>
      <c r="C40" s="64"/>
      <c r="D40" s="64"/>
      <c r="E40" s="64"/>
      <c r="F40" s="64"/>
      <c r="G40" s="64"/>
      <c r="H40" s="64"/>
      <c r="I40" s="64"/>
      <c r="J40" s="64"/>
      <c r="K40" s="64"/>
      <c r="L40" s="64"/>
      <c r="M40" s="64"/>
      <c r="N40" s="64"/>
      <c r="O40" s="64"/>
      <c r="P40" s="64"/>
      <c r="Q40" s="64"/>
      <c r="R40" s="64"/>
      <c r="S40" s="64"/>
      <c r="T40" s="64"/>
      <c r="U40" s="64"/>
      <c r="V40" s="64"/>
      <c r="W40" s="64"/>
      <c r="X40" s="64"/>
      <c r="Y40" s="64"/>
      <c r="Z40" s="64"/>
      <c r="AA40" s="64"/>
      <c r="AB40" s="64"/>
      <c r="AC40" s="64"/>
      <c r="AD40" s="64"/>
      <c r="AE40" s="64"/>
      <c r="AF40" s="64"/>
      <c r="AG40" s="64"/>
      <c r="AH40" s="64"/>
      <c r="AI40" s="64"/>
      <c r="AJ40" s="64"/>
      <c r="AK40" s="64"/>
      <c r="AL40" s="64"/>
      <c r="AM40" s="64"/>
      <c r="AN40" s="64"/>
      <c r="AO40" s="64"/>
      <c r="AP40" s="64"/>
      <c r="AQ40" s="64"/>
      <c r="AR40" s="62"/>
    </row>
    <row r="41" spans="2:56" s="3" customFormat="1" ht="14.4" customHeight="1">
      <c r="B41" s="65"/>
      <c r="C41" s="66" t="s">
        <v>15</v>
      </c>
      <c r="D41" s="67"/>
      <c r="E41" s="67"/>
      <c r="F41" s="67"/>
      <c r="G41" s="67"/>
      <c r="H41" s="67"/>
      <c r="I41" s="67"/>
      <c r="J41" s="67"/>
      <c r="K41" s="67"/>
      <c r="L41" s="67" t="str">
        <f>K5</f>
        <v>I-17007</v>
      </c>
      <c r="M41" s="67"/>
      <c r="N41" s="67"/>
      <c r="O41" s="67"/>
      <c r="P41" s="67"/>
      <c r="Q41" s="67"/>
      <c r="R41" s="67"/>
      <c r="S41" s="67"/>
      <c r="T41" s="67"/>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8"/>
    </row>
    <row r="42" spans="2:56" s="4" customFormat="1" ht="36.9" customHeight="1">
      <c r="B42" s="69"/>
      <c r="C42" s="70" t="s">
        <v>18</v>
      </c>
      <c r="D42" s="71"/>
      <c r="E42" s="71"/>
      <c r="F42" s="71"/>
      <c r="G42" s="71"/>
      <c r="H42" s="71"/>
      <c r="I42" s="71"/>
      <c r="J42" s="71"/>
      <c r="K42" s="71"/>
      <c r="L42" s="385" t="str">
        <f>K6</f>
        <v>Oprava zahradních teras při MŠ B.Dvorského 2, Ostrava - Dubina</v>
      </c>
      <c r="M42" s="386"/>
      <c r="N42" s="386"/>
      <c r="O42" s="386"/>
      <c r="P42" s="386"/>
      <c r="Q42" s="386"/>
      <c r="R42" s="386"/>
      <c r="S42" s="386"/>
      <c r="T42" s="386"/>
      <c r="U42" s="386"/>
      <c r="V42" s="386"/>
      <c r="W42" s="386"/>
      <c r="X42" s="386"/>
      <c r="Y42" s="386"/>
      <c r="Z42" s="386"/>
      <c r="AA42" s="386"/>
      <c r="AB42" s="386"/>
      <c r="AC42" s="386"/>
      <c r="AD42" s="386"/>
      <c r="AE42" s="386"/>
      <c r="AF42" s="386"/>
      <c r="AG42" s="386"/>
      <c r="AH42" s="386"/>
      <c r="AI42" s="386"/>
      <c r="AJ42" s="386"/>
      <c r="AK42" s="386"/>
      <c r="AL42" s="386"/>
      <c r="AM42" s="386"/>
      <c r="AN42" s="386"/>
      <c r="AO42" s="386"/>
      <c r="AP42" s="71"/>
      <c r="AQ42" s="71"/>
      <c r="AR42" s="72"/>
    </row>
    <row r="43" spans="2:56" s="1" customFormat="1" ht="6.9" customHeight="1">
      <c r="B43" s="42"/>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64"/>
      <c r="AD43" s="64"/>
      <c r="AE43" s="64"/>
      <c r="AF43" s="64"/>
      <c r="AG43" s="64"/>
      <c r="AH43" s="64"/>
      <c r="AI43" s="64"/>
      <c r="AJ43" s="64"/>
      <c r="AK43" s="64"/>
      <c r="AL43" s="64"/>
      <c r="AM43" s="64"/>
      <c r="AN43" s="64"/>
      <c r="AO43" s="64"/>
      <c r="AP43" s="64"/>
      <c r="AQ43" s="64"/>
      <c r="AR43" s="62"/>
    </row>
    <row r="44" spans="2:56" s="1" customFormat="1" ht="13.2">
      <c r="B44" s="42"/>
      <c r="C44" s="66" t="s">
        <v>23</v>
      </c>
      <c r="D44" s="64"/>
      <c r="E44" s="64"/>
      <c r="F44" s="64"/>
      <c r="G44" s="64"/>
      <c r="H44" s="64"/>
      <c r="I44" s="64"/>
      <c r="J44" s="64"/>
      <c r="K44" s="64"/>
      <c r="L44" s="73" t="str">
        <f>IF(K8="","",K8)</f>
        <v xml:space="preserve"> </v>
      </c>
      <c r="M44" s="64"/>
      <c r="N44" s="64"/>
      <c r="O44" s="64"/>
      <c r="P44" s="64"/>
      <c r="Q44" s="64"/>
      <c r="R44" s="64"/>
      <c r="S44" s="64"/>
      <c r="T44" s="64"/>
      <c r="U44" s="64"/>
      <c r="V44" s="64"/>
      <c r="W44" s="64"/>
      <c r="X44" s="64"/>
      <c r="Y44" s="64"/>
      <c r="Z44" s="64"/>
      <c r="AA44" s="64"/>
      <c r="AB44" s="64"/>
      <c r="AC44" s="64"/>
      <c r="AD44" s="64"/>
      <c r="AE44" s="64"/>
      <c r="AF44" s="64"/>
      <c r="AG44" s="64"/>
      <c r="AH44" s="64"/>
      <c r="AI44" s="66" t="s">
        <v>25</v>
      </c>
      <c r="AJ44" s="64"/>
      <c r="AK44" s="64"/>
      <c r="AL44" s="64"/>
      <c r="AM44" s="387" t="str">
        <f>IF(AN8= "","",AN8)</f>
        <v>30.3.2017</v>
      </c>
      <c r="AN44" s="387"/>
      <c r="AO44" s="64"/>
      <c r="AP44" s="64"/>
      <c r="AQ44" s="64"/>
      <c r="AR44" s="62"/>
    </row>
    <row r="45" spans="2:56" s="1" customFormat="1" ht="6.9" customHeight="1">
      <c r="B45" s="42"/>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c r="AC45" s="64"/>
      <c r="AD45" s="64"/>
      <c r="AE45" s="64"/>
      <c r="AF45" s="64"/>
      <c r="AG45" s="64"/>
      <c r="AH45" s="64"/>
      <c r="AI45" s="64"/>
      <c r="AJ45" s="64"/>
      <c r="AK45" s="64"/>
      <c r="AL45" s="64"/>
      <c r="AM45" s="64"/>
      <c r="AN45" s="64"/>
      <c r="AO45" s="64"/>
      <c r="AP45" s="64"/>
      <c r="AQ45" s="64"/>
      <c r="AR45" s="62"/>
    </row>
    <row r="46" spans="2:56" s="1" customFormat="1" ht="13.2">
      <c r="B46" s="42"/>
      <c r="C46" s="66" t="s">
        <v>27</v>
      </c>
      <c r="D46" s="64"/>
      <c r="E46" s="64"/>
      <c r="F46" s="64"/>
      <c r="G46" s="64"/>
      <c r="H46" s="64"/>
      <c r="I46" s="64"/>
      <c r="J46" s="64"/>
      <c r="K46" s="64"/>
      <c r="L46" s="67" t="str">
        <f>IF(E11= "","",E11)</f>
        <v xml:space="preserve">SMO MOb Ostrava - Jih </v>
      </c>
      <c r="M46" s="64"/>
      <c r="N46" s="64"/>
      <c r="O46" s="64"/>
      <c r="P46" s="64"/>
      <c r="Q46" s="64"/>
      <c r="R46" s="64"/>
      <c r="S46" s="64"/>
      <c r="T46" s="64"/>
      <c r="U46" s="64"/>
      <c r="V46" s="64"/>
      <c r="W46" s="64"/>
      <c r="X46" s="64"/>
      <c r="Y46" s="64"/>
      <c r="Z46" s="64"/>
      <c r="AA46" s="64"/>
      <c r="AB46" s="64"/>
      <c r="AC46" s="64"/>
      <c r="AD46" s="64"/>
      <c r="AE46" s="64"/>
      <c r="AF46" s="64"/>
      <c r="AG46" s="64"/>
      <c r="AH46" s="64"/>
      <c r="AI46" s="66" t="s">
        <v>33</v>
      </c>
      <c r="AJ46" s="64"/>
      <c r="AK46" s="64"/>
      <c r="AL46" s="64"/>
      <c r="AM46" s="388" t="str">
        <f>IF(E17="","",E17)</f>
        <v>idea ateliér spol. s r.o.</v>
      </c>
      <c r="AN46" s="388"/>
      <c r="AO46" s="388"/>
      <c r="AP46" s="388"/>
      <c r="AQ46" s="64"/>
      <c r="AR46" s="62"/>
      <c r="AS46" s="389" t="s">
        <v>52</v>
      </c>
      <c r="AT46" s="390"/>
      <c r="AU46" s="75"/>
      <c r="AV46" s="75"/>
      <c r="AW46" s="75"/>
      <c r="AX46" s="75"/>
      <c r="AY46" s="75"/>
      <c r="AZ46" s="75"/>
      <c r="BA46" s="75"/>
      <c r="BB46" s="75"/>
      <c r="BC46" s="75"/>
      <c r="BD46" s="76"/>
    </row>
    <row r="47" spans="2:56" s="1" customFormat="1" ht="13.2">
      <c r="B47" s="42"/>
      <c r="C47" s="66" t="s">
        <v>31</v>
      </c>
      <c r="D47" s="64"/>
      <c r="E47" s="64"/>
      <c r="F47" s="64"/>
      <c r="G47" s="64"/>
      <c r="H47" s="64"/>
      <c r="I47" s="64"/>
      <c r="J47" s="64"/>
      <c r="K47" s="64"/>
      <c r="L47" s="67" t="str">
        <f>IF(E14= "Vyplň údaj","",E14)</f>
        <v/>
      </c>
      <c r="M47" s="64"/>
      <c r="N47" s="64"/>
      <c r="O47" s="64"/>
      <c r="P47" s="64"/>
      <c r="Q47" s="64"/>
      <c r="R47" s="64"/>
      <c r="S47" s="64"/>
      <c r="T47" s="64"/>
      <c r="U47" s="64"/>
      <c r="V47" s="64"/>
      <c r="W47" s="64"/>
      <c r="X47" s="64"/>
      <c r="Y47" s="64"/>
      <c r="Z47" s="64"/>
      <c r="AA47" s="64"/>
      <c r="AB47" s="64"/>
      <c r="AC47" s="64"/>
      <c r="AD47" s="64"/>
      <c r="AE47" s="64"/>
      <c r="AF47" s="64"/>
      <c r="AG47" s="64"/>
      <c r="AH47" s="64"/>
      <c r="AI47" s="64"/>
      <c r="AJ47" s="64"/>
      <c r="AK47" s="64"/>
      <c r="AL47" s="64"/>
      <c r="AM47" s="64"/>
      <c r="AN47" s="64"/>
      <c r="AO47" s="64"/>
      <c r="AP47" s="64"/>
      <c r="AQ47" s="64"/>
      <c r="AR47" s="62"/>
      <c r="AS47" s="391"/>
      <c r="AT47" s="392"/>
      <c r="AU47" s="77"/>
      <c r="AV47" s="77"/>
      <c r="AW47" s="77"/>
      <c r="AX47" s="77"/>
      <c r="AY47" s="77"/>
      <c r="AZ47" s="77"/>
      <c r="BA47" s="77"/>
      <c r="BB47" s="77"/>
      <c r="BC47" s="77"/>
      <c r="BD47" s="78"/>
    </row>
    <row r="48" spans="2:56" s="1" customFormat="1" ht="10.8" customHeight="1">
      <c r="B48" s="42"/>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c r="AC48" s="64"/>
      <c r="AD48" s="64"/>
      <c r="AE48" s="64"/>
      <c r="AF48" s="64"/>
      <c r="AG48" s="64"/>
      <c r="AH48" s="64"/>
      <c r="AI48" s="64"/>
      <c r="AJ48" s="64"/>
      <c r="AK48" s="64"/>
      <c r="AL48" s="64"/>
      <c r="AM48" s="64"/>
      <c r="AN48" s="64"/>
      <c r="AO48" s="64"/>
      <c r="AP48" s="64"/>
      <c r="AQ48" s="64"/>
      <c r="AR48" s="62"/>
      <c r="AS48" s="393"/>
      <c r="AT48" s="394"/>
      <c r="AU48" s="43"/>
      <c r="AV48" s="43"/>
      <c r="AW48" s="43"/>
      <c r="AX48" s="43"/>
      <c r="AY48" s="43"/>
      <c r="AZ48" s="43"/>
      <c r="BA48" s="43"/>
      <c r="BB48" s="43"/>
      <c r="BC48" s="43"/>
      <c r="BD48" s="79"/>
    </row>
    <row r="49" spans="1:91" s="1" customFormat="1" ht="29.25" customHeight="1">
      <c r="B49" s="42"/>
      <c r="C49" s="395" t="s">
        <v>53</v>
      </c>
      <c r="D49" s="396"/>
      <c r="E49" s="396"/>
      <c r="F49" s="396"/>
      <c r="G49" s="396"/>
      <c r="H49" s="80"/>
      <c r="I49" s="397" t="s">
        <v>54</v>
      </c>
      <c r="J49" s="396"/>
      <c r="K49" s="396"/>
      <c r="L49" s="396"/>
      <c r="M49" s="396"/>
      <c r="N49" s="396"/>
      <c r="O49" s="396"/>
      <c r="P49" s="396"/>
      <c r="Q49" s="396"/>
      <c r="R49" s="396"/>
      <c r="S49" s="396"/>
      <c r="T49" s="396"/>
      <c r="U49" s="396"/>
      <c r="V49" s="396"/>
      <c r="W49" s="396"/>
      <c r="X49" s="396"/>
      <c r="Y49" s="396"/>
      <c r="Z49" s="396"/>
      <c r="AA49" s="396"/>
      <c r="AB49" s="396"/>
      <c r="AC49" s="396"/>
      <c r="AD49" s="396"/>
      <c r="AE49" s="396"/>
      <c r="AF49" s="396"/>
      <c r="AG49" s="398" t="s">
        <v>55</v>
      </c>
      <c r="AH49" s="396"/>
      <c r="AI49" s="396"/>
      <c r="AJ49" s="396"/>
      <c r="AK49" s="396"/>
      <c r="AL49" s="396"/>
      <c r="AM49" s="396"/>
      <c r="AN49" s="397" t="s">
        <v>56</v>
      </c>
      <c r="AO49" s="396"/>
      <c r="AP49" s="396"/>
      <c r="AQ49" s="81" t="s">
        <v>57</v>
      </c>
      <c r="AR49" s="62"/>
      <c r="AS49" s="82" t="s">
        <v>58</v>
      </c>
      <c r="AT49" s="83" t="s">
        <v>59</v>
      </c>
      <c r="AU49" s="83" t="s">
        <v>60</v>
      </c>
      <c r="AV49" s="83" t="s">
        <v>61</v>
      </c>
      <c r="AW49" s="83" t="s">
        <v>62</v>
      </c>
      <c r="AX49" s="83" t="s">
        <v>63</v>
      </c>
      <c r="AY49" s="83" t="s">
        <v>64</v>
      </c>
      <c r="AZ49" s="83" t="s">
        <v>65</v>
      </c>
      <c r="BA49" s="83" t="s">
        <v>66</v>
      </c>
      <c r="BB49" s="83" t="s">
        <v>67</v>
      </c>
      <c r="BC49" s="83" t="s">
        <v>68</v>
      </c>
      <c r="BD49" s="84" t="s">
        <v>69</v>
      </c>
    </row>
    <row r="50" spans="1:91" s="1" customFormat="1" ht="10.8" customHeight="1">
      <c r="B50" s="42"/>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c r="AC50" s="64"/>
      <c r="AD50" s="64"/>
      <c r="AE50" s="64"/>
      <c r="AF50" s="64"/>
      <c r="AG50" s="64"/>
      <c r="AH50" s="64"/>
      <c r="AI50" s="64"/>
      <c r="AJ50" s="64"/>
      <c r="AK50" s="64"/>
      <c r="AL50" s="64"/>
      <c r="AM50" s="64"/>
      <c r="AN50" s="64"/>
      <c r="AO50" s="64"/>
      <c r="AP50" s="64"/>
      <c r="AQ50" s="64"/>
      <c r="AR50" s="62"/>
      <c r="AS50" s="85"/>
      <c r="AT50" s="86"/>
      <c r="AU50" s="86"/>
      <c r="AV50" s="86"/>
      <c r="AW50" s="86"/>
      <c r="AX50" s="86"/>
      <c r="AY50" s="86"/>
      <c r="AZ50" s="86"/>
      <c r="BA50" s="86"/>
      <c r="BB50" s="86"/>
      <c r="BC50" s="86"/>
      <c r="BD50" s="87"/>
    </row>
    <row r="51" spans="1:91" s="4" customFormat="1" ht="32.4" customHeight="1">
      <c r="B51" s="69"/>
      <c r="C51" s="88" t="s">
        <v>70</v>
      </c>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406">
        <f>ROUND(AG52+AG54,2)</f>
        <v>0</v>
      </c>
      <c r="AH51" s="406"/>
      <c r="AI51" s="406"/>
      <c r="AJ51" s="406"/>
      <c r="AK51" s="406"/>
      <c r="AL51" s="406"/>
      <c r="AM51" s="406"/>
      <c r="AN51" s="407">
        <f>SUM(AG51,AT51)</f>
        <v>0</v>
      </c>
      <c r="AO51" s="407"/>
      <c r="AP51" s="407"/>
      <c r="AQ51" s="90" t="s">
        <v>21</v>
      </c>
      <c r="AR51" s="72"/>
      <c r="AS51" s="91">
        <f>ROUND(AS52+AS54,2)</f>
        <v>0</v>
      </c>
      <c r="AT51" s="92">
        <f>ROUND(SUM(AV51:AW51),2)</f>
        <v>0</v>
      </c>
      <c r="AU51" s="93">
        <f>ROUND(AU52+AU54,5)</f>
        <v>0</v>
      </c>
      <c r="AV51" s="92">
        <f>ROUND(AZ51*L26,2)</f>
        <v>0</v>
      </c>
      <c r="AW51" s="92">
        <f>ROUND(BA51*L27,2)</f>
        <v>0</v>
      </c>
      <c r="AX51" s="92">
        <f>ROUND(BB51*L26,2)</f>
        <v>0</v>
      </c>
      <c r="AY51" s="92">
        <f>ROUND(BC51*L27,2)</f>
        <v>0</v>
      </c>
      <c r="AZ51" s="92">
        <f>ROUND(AZ52+AZ54,2)</f>
        <v>0</v>
      </c>
      <c r="BA51" s="92">
        <f>ROUND(BA52+BA54,2)</f>
        <v>0</v>
      </c>
      <c r="BB51" s="92">
        <f>ROUND(BB52+BB54,2)</f>
        <v>0</v>
      </c>
      <c r="BC51" s="92">
        <f>ROUND(BC52+BC54,2)</f>
        <v>0</v>
      </c>
      <c r="BD51" s="94">
        <f>ROUND(BD52+BD54,2)</f>
        <v>0</v>
      </c>
      <c r="BS51" s="95" t="s">
        <v>71</v>
      </c>
      <c r="BT51" s="95" t="s">
        <v>72</v>
      </c>
      <c r="BU51" s="96" t="s">
        <v>73</v>
      </c>
      <c r="BV51" s="95" t="s">
        <v>74</v>
      </c>
      <c r="BW51" s="95" t="s">
        <v>7</v>
      </c>
      <c r="BX51" s="95" t="s">
        <v>75</v>
      </c>
      <c r="CL51" s="95" t="s">
        <v>21</v>
      </c>
    </row>
    <row r="52" spans="1:91" s="5" customFormat="1" ht="34.799999999999997" customHeight="1">
      <c r="B52" s="97"/>
      <c r="C52" s="98"/>
      <c r="D52" s="402" t="s">
        <v>76</v>
      </c>
      <c r="E52" s="402"/>
      <c r="F52" s="402"/>
      <c r="G52" s="402"/>
      <c r="H52" s="402"/>
      <c r="I52" s="99"/>
      <c r="J52" s="402" t="s">
        <v>77</v>
      </c>
      <c r="K52" s="402"/>
      <c r="L52" s="402"/>
      <c r="M52" s="402"/>
      <c r="N52" s="402"/>
      <c r="O52" s="402"/>
      <c r="P52" s="402"/>
      <c r="Q52" s="402"/>
      <c r="R52" s="402"/>
      <c r="S52" s="402"/>
      <c r="T52" s="402"/>
      <c r="U52" s="402"/>
      <c r="V52" s="402"/>
      <c r="W52" s="402"/>
      <c r="X52" s="402"/>
      <c r="Y52" s="402"/>
      <c r="Z52" s="402"/>
      <c r="AA52" s="402"/>
      <c r="AB52" s="402"/>
      <c r="AC52" s="402"/>
      <c r="AD52" s="402"/>
      <c r="AE52" s="402"/>
      <c r="AF52" s="402"/>
      <c r="AG52" s="401">
        <f>ROUND(AG53,2)</f>
        <v>0</v>
      </c>
      <c r="AH52" s="400"/>
      <c r="AI52" s="400"/>
      <c r="AJ52" s="400"/>
      <c r="AK52" s="400"/>
      <c r="AL52" s="400"/>
      <c r="AM52" s="400"/>
      <c r="AN52" s="399">
        <f>SUM(AG52,AT52)</f>
        <v>0</v>
      </c>
      <c r="AO52" s="400"/>
      <c r="AP52" s="400"/>
      <c r="AQ52" s="100" t="s">
        <v>78</v>
      </c>
      <c r="AR52" s="101"/>
      <c r="AS52" s="102">
        <f>ROUND(AS53,2)</f>
        <v>0</v>
      </c>
      <c r="AT52" s="103">
        <f>ROUND(SUM(AV52:AW52),2)</f>
        <v>0</v>
      </c>
      <c r="AU52" s="104">
        <f>ROUND(AU53,5)</f>
        <v>0</v>
      </c>
      <c r="AV52" s="103">
        <f>ROUND(AZ52*L26,2)</f>
        <v>0</v>
      </c>
      <c r="AW52" s="103">
        <f>ROUND(BA52*L27,2)</f>
        <v>0</v>
      </c>
      <c r="AX52" s="103">
        <f>ROUND(BB52*L26,2)</f>
        <v>0</v>
      </c>
      <c r="AY52" s="103">
        <f>ROUND(BC52*L27,2)</f>
        <v>0</v>
      </c>
      <c r="AZ52" s="103">
        <f>ROUND(AZ53,2)</f>
        <v>0</v>
      </c>
      <c r="BA52" s="103">
        <f>ROUND(BA53,2)</f>
        <v>0</v>
      </c>
      <c r="BB52" s="103">
        <f>ROUND(BB53,2)</f>
        <v>0</v>
      </c>
      <c r="BC52" s="103">
        <f>ROUND(BC53,2)</f>
        <v>0</v>
      </c>
      <c r="BD52" s="105">
        <f>ROUND(BD53,2)</f>
        <v>0</v>
      </c>
      <c r="BS52" s="106" t="s">
        <v>71</v>
      </c>
      <c r="BT52" s="106" t="s">
        <v>76</v>
      </c>
      <c r="BU52" s="106" t="s">
        <v>73</v>
      </c>
      <c r="BV52" s="106" t="s">
        <v>74</v>
      </c>
      <c r="BW52" s="106" t="s">
        <v>79</v>
      </c>
      <c r="BX52" s="106" t="s">
        <v>7</v>
      </c>
      <c r="CL52" s="106" t="s">
        <v>21</v>
      </c>
      <c r="CM52" s="106" t="s">
        <v>80</v>
      </c>
    </row>
    <row r="53" spans="1:91" s="6" customFormat="1" ht="34.799999999999997" customHeight="1">
      <c r="A53" s="107" t="s">
        <v>81</v>
      </c>
      <c r="B53" s="108"/>
      <c r="C53" s="109"/>
      <c r="D53" s="109"/>
      <c r="E53" s="405" t="s">
        <v>82</v>
      </c>
      <c r="F53" s="405"/>
      <c r="G53" s="405"/>
      <c r="H53" s="405"/>
      <c r="I53" s="405"/>
      <c r="J53" s="109"/>
      <c r="K53" s="405" t="s">
        <v>83</v>
      </c>
      <c r="L53" s="405"/>
      <c r="M53" s="405"/>
      <c r="N53" s="405"/>
      <c r="O53" s="405"/>
      <c r="P53" s="405"/>
      <c r="Q53" s="405"/>
      <c r="R53" s="405"/>
      <c r="S53" s="405"/>
      <c r="T53" s="405"/>
      <c r="U53" s="405"/>
      <c r="V53" s="405"/>
      <c r="W53" s="405"/>
      <c r="X53" s="405"/>
      <c r="Y53" s="405"/>
      <c r="Z53" s="405"/>
      <c r="AA53" s="405"/>
      <c r="AB53" s="405"/>
      <c r="AC53" s="405"/>
      <c r="AD53" s="405"/>
      <c r="AE53" s="405"/>
      <c r="AF53" s="405"/>
      <c r="AG53" s="403">
        <f>'1.1 - Soupis prací - Opra...'!J29</f>
        <v>0</v>
      </c>
      <c r="AH53" s="404"/>
      <c r="AI53" s="404"/>
      <c r="AJ53" s="404"/>
      <c r="AK53" s="404"/>
      <c r="AL53" s="404"/>
      <c r="AM53" s="404"/>
      <c r="AN53" s="403">
        <f>SUM(AG53,AT53)</f>
        <v>0</v>
      </c>
      <c r="AO53" s="404"/>
      <c r="AP53" s="404"/>
      <c r="AQ53" s="110" t="s">
        <v>84</v>
      </c>
      <c r="AR53" s="111"/>
      <c r="AS53" s="112">
        <v>0</v>
      </c>
      <c r="AT53" s="113">
        <f>ROUND(SUM(AV53:AW53),2)</f>
        <v>0</v>
      </c>
      <c r="AU53" s="114">
        <f>'1.1 - Soupis prací - Opra...'!P95</f>
        <v>0</v>
      </c>
      <c r="AV53" s="113">
        <f>'1.1 - Soupis prací - Opra...'!J32</f>
        <v>0</v>
      </c>
      <c r="AW53" s="113">
        <f>'1.1 - Soupis prací - Opra...'!J33</f>
        <v>0</v>
      </c>
      <c r="AX53" s="113">
        <f>'1.1 - Soupis prací - Opra...'!J34</f>
        <v>0</v>
      </c>
      <c r="AY53" s="113">
        <f>'1.1 - Soupis prací - Opra...'!J35</f>
        <v>0</v>
      </c>
      <c r="AZ53" s="113">
        <f>'1.1 - Soupis prací - Opra...'!F32</f>
        <v>0</v>
      </c>
      <c r="BA53" s="113">
        <f>'1.1 - Soupis prací - Opra...'!F33</f>
        <v>0</v>
      </c>
      <c r="BB53" s="113">
        <f>'1.1 - Soupis prací - Opra...'!F34</f>
        <v>0</v>
      </c>
      <c r="BC53" s="113">
        <f>'1.1 - Soupis prací - Opra...'!F35</f>
        <v>0</v>
      </c>
      <c r="BD53" s="115">
        <f>'1.1 - Soupis prací - Opra...'!F36</f>
        <v>0</v>
      </c>
      <c r="BT53" s="116" t="s">
        <v>80</v>
      </c>
      <c r="BV53" s="116" t="s">
        <v>74</v>
      </c>
      <c r="BW53" s="116" t="s">
        <v>85</v>
      </c>
      <c r="BX53" s="116" t="s">
        <v>79</v>
      </c>
      <c r="CL53" s="116" t="s">
        <v>21</v>
      </c>
    </row>
    <row r="54" spans="1:91" s="5" customFormat="1" ht="20.399999999999999" customHeight="1">
      <c r="B54" s="97"/>
      <c r="C54" s="98"/>
      <c r="D54" s="402" t="s">
        <v>86</v>
      </c>
      <c r="E54" s="402"/>
      <c r="F54" s="402"/>
      <c r="G54" s="402"/>
      <c r="H54" s="402"/>
      <c r="I54" s="99"/>
      <c r="J54" s="402" t="s">
        <v>87</v>
      </c>
      <c r="K54" s="402"/>
      <c r="L54" s="402"/>
      <c r="M54" s="402"/>
      <c r="N54" s="402"/>
      <c r="O54" s="402"/>
      <c r="P54" s="402"/>
      <c r="Q54" s="402"/>
      <c r="R54" s="402"/>
      <c r="S54" s="402"/>
      <c r="T54" s="402"/>
      <c r="U54" s="402"/>
      <c r="V54" s="402"/>
      <c r="W54" s="402"/>
      <c r="X54" s="402"/>
      <c r="Y54" s="402"/>
      <c r="Z54" s="402"/>
      <c r="AA54" s="402"/>
      <c r="AB54" s="402"/>
      <c r="AC54" s="402"/>
      <c r="AD54" s="402"/>
      <c r="AE54" s="402"/>
      <c r="AF54" s="402"/>
      <c r="AG54" s="401">
        <f>ROUND(AG55,2)</f>
        <v>0</v>
      </c>
      <c r="AH54" s="400"/>
      <c r="AI54" s="400"/>
      <c r="AJ54" s="400"/>
      <c r="AK54" s="400"/>
      <c r="AL54" s="400"/>
      <c r="AM54" s="400"/>
      <c r="AN54" s="399">
        <f>SUM(AG54,AT54)</f>
        <v>0</v>
      </c>
      <c r="AO54" s="400"/>
      <c r="AP54" s="400"/>
      <c r="AQ54" s="100" t="s">
        <v>78</v>
      </c>
      <c r="AR54" s="101"/>
      <c r="AS54" s="102">
        <f>ROUND(AS55,2)</f>
        <v>0</v>
      </c>
      <c r="AT54" s="103">
        <f>ROUND(SUM(AV54:AW54),2)</f>
        <v>0</v>
      </c>
      <c r="AU54" s="104">
        <f>ROUND(AU55,5)</f>
        <v>0</v>
      </c>
      <c r="AV54" s="103">
        <f>ROUND(AZ54*L26,2)</f>
        <v>0</v>
      </c>
      <c r="AW54" s="103">
        <f>ROUND(BA54*L27,2)</f>
        <v>0</v>
      </c>
      <c r="AX54" s="103">
        <f>ROUND(BB54*L26,2)</f>
        <v>0</v>
      </c>
      <c r="AY54" s="103">
        <f>ROUND(BC54*L27,2)</f>
        <v>0</v>
      </c>
      <c r="AZ54" s="103">
        <f>ROUND(AZ55,2)</f>
        <v>0</v>
      </c>
      <c r="BA54" s="103">
        <f>ROUND(BA55,2)</f>
        <v>0</v>
      </c>
      <c r="BB54" s="103">
        <f>ROUND(BB55,2)</f>
        <v>0</v>
      </c>
      <c r="BC54" s="103">
        <f>ROUND(BC55,2)</f>
        <v>0</v>
      </c>
      <c r="BD54" s="105">
        <f>ROUND(BD55,2)</f>
        <v>0</v>
      </c>
      <c r="BS54" s="106" t="s">
        <v>71</v>
      </c>
      <c r="BT54" s="106" t="s">
        <v>76</v>
      </c>
      <c r="BU54" s="106" t="s">
        <v>73</v>
      </c>
      <c r="BV54" s="106" t="s">
        <v>74</v>
      </c>
      <c r="BW54" s="106" t="s">
        <v>88</v>
      </c>
      <c r="BX54" s="106" t="s">
        <v>7</v>
      </c>
      <c r="CL54" s="106" t="s">
        <v>21</v>
      </c>
      <c r="CM54" s="106" t="s">
        <v>80</v>
      </c>
    </row>
    <row r="55" spans="1:91" s="6" customFormat="1" ht="34.799999999999997" customHeight="1">
      <c r="A55" s="107" t="s">
        <v>81</v>
      </c>
      <c r="B55" s="108"/>
      <c r="C55" s="109"/>
      <c r="D55" s="109"/>
      <c r="E55" s="405" t="s">
        <v>86</v>
      </c>
      <c r="F55" s="405"/>
      <c r="G55" s="405"/>
      <c r="H55" s="405"/>
      <c r="I55" s="405"/>
      <c r="J55" s="109"/>
      <c r="K55" s="405" t="s">
        <v>89</v>
      </c>
      <c r="L55" s="405"/>
      <c r="M55" s="405"/>
      <c r="N55" s="405"/>
      <c r="O55" s="405"/>
      <c r="P55" s="405"/>
      <c r="Q55" s="405"/>
      <c r="R55" s="405"/>
      <c r="S55" s="405"/>
      <c r="T55" s="405"/>
      <c r="U55" s="405"/>
      <c r="V55" s="405"/>
      <c r="W55" s="405"/>
      <c r="X55" s="405"/>
      <c r="Y55" s="405"/>
      <c r="Z55" s="405"/>
      <c r="AA55" s="405"/>
      <c r="AB55" s="405"/>
      <c r="AC55" s="405"/>
      <c r="AD55" s="405"/>
      <c r="AE55" s="405"/>
      <c r="AF55" s="405"/>
      <c r="AG55" s="403">
        <f>'VON - Soupis prací - Vedl...'!J29</f>
        <v>0</v>
      </c>
      <c r="AH55" s="404"/>
      <c r="AI55" s="404"/>
      <c r="AJ55" s="404"/>
      <c r="AK55" s="404"/>
      <c r="AL55" s="404"/>
      <c r="AM55" s="404"/>
      <c r="AN55" s="403">
        <f>SUM(AG55,AT55)</f>
        <v>0</v>
      </c>
      <c r="AO55" s="404"/>
      <c r="AP55" s="404"/>
      <c r="AQ55" s="110" t="s">
        <v>84</v>
      </c>
      <c r="AR55" s="111"/>
      <c r="AS55" s="117">
        <v>0</v>
      </c>
      <c r="AT55" s="118">
        <f>ROUND(SUM(AV55:AW55),2)</f>
        <v>0</v>
      </c>
      <c r="AU55" s="119">
        <f>'VON - Soupis prací - Vedl...'!P87</f>
        <v>0</v>
      </c>
      <c r="AV55" s="118">
        <f>'VON - Soupis prací - Vedl...'!J32</f>
        <v>0</v>
      </c>
      <c r="AW55" s="118">
        <f>'VON - Soupis prací - Vedl...'!J33</f>
        <v>0</v>
      </c>
      <c r="AX55" s="118">
        <f>'VON - Soupis prací - Vedl...'!J34</f>
        <v>0</v>
      </c>
      <c r="AY55" s="118">
        <f>'VON - Soupis prací - Vedl...'!J35</f>
        <v>0</v>
      </c>
      <c r="AZ55" s="118">
        <f>'VON - Soupis prací - Vedl...'!F32</f>
        <v>0</v>
      </c>
      <c r="BA55" s="118">
        <f>'VON - Soupis prací - Vedl...'!F33</f>
        <v>0</v>
      </c>
      <c r="BB55" s="118">
        <f>'VON - Soupis prací - Vedl...'!F34</f>
        <v>0</v>
      </c>
      <c r="BC55" s="118">
        <f>'VON - Soupis prací - Vedl...'!F35</f>
        <v>0</v>
      </c>
      <c r="BD55" s="120">
        <f>'VON - Soupis prací - Vedl...'!F36</f>
        <v>0</v>
      </c>
      <c r="BT55" s="116" t="s">
        <v>80</v>
      </c>
      <c r="BV55" s="116" t="s">
        <v>74</v>
      </c>
      <c r="BW55" s="116" t="s">
        <v>90</v>
      </c>
      <c r="BX55" s="116" t="s">
        <v>88</v>
      </c>
      <c r="CL55" s="116" t="s">
        <v>21</v>
      </c>
    </row>
    <row r="56" spans="1:91" s="1" customFormat="1" ht="30" customHeight="1">
      <c r="B56" s="42"/>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2"/>
    </row>
    <row r="57" spans="1:91" s="1" customFormat="1" ht="6.9" customHeight="1">
      <c r="B57" s="57"/>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62"/>
    </row>
  </sheetData>
  <sheetProtection password="CC35" sheet="1" objects="1" scenarios="1" formatCells="0" formatColumns="0" formatRows="0" sort="0" autoFilter="0"/>
  <mergeCells count="53">
    <mergeCell ref="AG51:AM51"/>
    <mergeCell ref="AN51:AP51"/>
    <mergeCell ref="AR2:BE2"/>
    <mergeCell ref="AN54:AP54"/>
    <mergeCell ref="AG54:AM54"/>
    <mergeCell ref="D54:H54"/>
    <mergeCell ref="J54:AF54"/>
    <mergeCell ref="AN55:AP55"/>
    <mergeCell ref="AG55:AM55"/>
    <mergeCell ref="E55:I55"/>
    <mergeCell ref="K55:AF55"/>
    <mergeCell ref="AN52:AP52"/>
    <mergeCell ref="AG52:AM52"/>
    <mergeCell ref="D52:H52"/>
    <mergeCell ref="J52:AF52"/>
    <mergeCell ref="AN53:AP53"/>
    <mergeCell ref="AG53:AM53"/>
    <mergeCell ref="E53:I53"/>
    <mergeCell ref="K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3" location="'1.1 - Soupis prací - Opra...'!C2" display="/"/>
    <hyperlink ref="A55" location="'VON - Soupis prací - Vedl...'!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BR331"/>
  <sheetViews>
    <sheetView showGridLines="0"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21"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2"/>
      <c r="B1" s="122"/>
      <c r="C1" s="122"/>
      <c r="D1" s="123" t="s">
        <v>1</v>
      </c>
      <c r="E1" s="122"/>
      <c r="F1" s="124" t="s">
        <v>91</v>
      </c>
      <c r="G1" s="416" t="s">
        <v>92</v>
      </c>
      <c r="H1" s="416"/>
      <c r="I1" s="125"/>
      <c r="J1" s="124" t="s">
        <v>93</v>
      </c>
      <c r="K1" s="123" t="s">
        <v>94</v>
      </c>
      <c r="L1" s="124" t="s">
        <v>95</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408"/>
      <c r="M2" s="408"/>
      <c r="N2" s="408"/>
      <c r="O2" s="408"/>
      <c r="P2" s="408"/>
      <c r="Q2" s="408"/>
      <c r="R2" s="408"/>
      <c r="S2" s="408"/>
      <c r="T2" s="408"/>
      <c r="U2" s="408"/>
      <c r="V2" s="408"/>
      <c r="AT2" s="25" t="s">
        <v>85</v>
      </c>
    </row>
    <row r="3" spans="1:70" ht="6.9" customHeight="1">
      <c r="B3" s="26"/>
      <c r="C3" s="27"/>
      <c r="D3" s="27"/>
      <c r="E3" s="27"/>
      <c r="F3" s="27"/>
      <c r="G3" s="27"/>
      <c r="H3" s="27"/>
      <c r="I3" s="126"/>
      <c r="J3" s="27"/>
      <c r="K3" s="28"/>
      <c r="AT3" s="25" t="s">
        <v>80</v>
      </c>
    </row>
    <row r="4" spans="1:70" ht="36.9" customHeight="1">
      <c r="B4" s="29"/>
      <c r="C4" s="30"/>
      <c r="D4" s="31" t="s">
        <v>96</v>
      </c>
      <c r="E4" s="30"/>
      <c r="F4" s="30"/>
      <c r="G4" s="30"/>
      <c r="H4" s="30"/>
      <c r="I4" s="127"/>
      <c r="J4" s="30"/>
      <c r="K4" s="32"/>
      <c r="M4" s="33" t="s">
        <v>12</v>
      </c>
      <c r="AT4" s="25" t="s">
        <v>6</v>
      </c>
    </row>
    <row r="5" spans="1:70" ht="6.9" customHeight="1">
      <c r="B5" s="29"/>
      <c r="C5" s="30"/>
      <c r="D5" s="30"/>
      <c r="E5" s="30"/>
      <c r="F5" s="30"/>
      <c r="G5" s="30"/>
      <c r="H5" s="30"/>
      <c r="I5" s="127"/>
      <c r="J5" s="30"/>
      <c r="K5" s="32"/>
    </row>
    <row r="6" spans="1:70" ht="13.2">
      <c r="B6" s="29"/>
      <c r="C6" s="30"/>
      <c r="D6" s="38" t="s">
        <v>18</v>
      </c>
      <c r="E6" s="30"/>
      <c r="F6" s="30"/>
      <c r="G6" s="30"/>
      <c r="H6" s="30"/>
      <c r="I6" s="127"/>
      <c r="J6" s="30"/>
      <c r="K6" s="32"/>
    </row>
    <row r="7" spans="1:70" ht="20.399999999999999" customHeight="1">
      <c r="B7" s="29"/>
      <c r="C7" s="30"/>
      <c r="D7" s="30"/>
      <c r="E7" s="409" t="str">
        <f>'Rekapitulace stavby'!K6</f>
        <v>Oprava zahradních teras při MŠ B.Dvorského 2, Ostrava - Dubina</v>
      </c>
      <c r="F7" s="410"/>
      <c r="G7" s="410"/>
      <c r="H7" s="410"/>
      <c r="I7" s="127"/>
      <c r="J7" s="30"/>
      <c r="K7" s="32"/>
    </row>
    <row r="8" spans="1:70" ht="13.2">
      <c r="B8" s="29"/>
      <c r="C8" s="30"/>
      <c r="D8" s="38" t="s">
        <v>97</v>
      </c>
      <c r="E8" s="30"/>
      <c r="F8" s="30"/>
      <c r="G8" s="30"/>
      <c r="H8" s="30"/>
      <c r="I8" s="127"/>
      <c r="J8" s="30"/>
      <c r="K8" s="32"/>
    </row>
    <row r="9" spans="1:70" s="1" customFormat="1" ht="20.399999999999999" customHeight="1">
      <c r="B9" s="42"/>
      <c r="C9" s="43"/>
      <c r="D9" s="43"/>
      <c r="E9" s="409" t="s">
        <v>98</v>
      </c>
      <c r="F9" s="411"/>
      <c r="G9" s="411"/>
      <c r="H9" s="411"/>
      <c r="I9" s="128"/>
      <c r="J9" s="43"/>
      <c r="K9" s="46"/>
    </row>
    <row r="10" spans="1:70" s="1" customFormat="1" ht="13.2">
      <c r="B10" s="42"/>
      <c r="C10" s="43"/>
      <c r="D10" s="38" t="s">
        <v>99</v>
      </c>
      <c r="E10" s="43"/>
      <c r="F10" s="43"/>
      <c r="G10" s="43"/>
      <c r="H10" s="43"/>
      <c r="I10" s="128"/>
      <c r="J10" s="43"/>
      <c r="K10" s="46"/>
    </row>
    <row r="11" spans="1:70" s="1" customFormat="1" ht="36.9" customHeight="1">
      <c r="B11" s="42"/>
      <c r="C11" s="43"/>
      <c r="D11" s="43"/>
      <c r="E11" s="412" t="s">
        <v>100</v>
      </c>
      <c r="F11" s="411"/>
      <c r="G11" s="411"/>
      <c r="H11" s="411"/>
      <c r="I11" s="128"/>
      <c r="J11" s="43"/>
      <c r="K11" s="46"/>
    </row>
    <row r="12" spans="1:70" s="1" customFormat="1" ht="12">
      <c r="B12" s="42"/>
      <c r="C12" s="43"/>
      <c r="D12" s="43"/>
      <c r="E12" s="43"/>
      <c r="F12" s="43"/>
      <c r="G12" s="43"/>
      <c r="H12" s="43"/>
      <c r="I12" s="128"/>
      <c r="J12" s="43"/>
      <c r="K12" s="46"/>
    </row>
    <row r="13" spans="1:70" s="1" customFormat="1" ht="14.4" customHeight="1">
      <c r="B13" s="42"/>
      <c r="C13" s="43"/>
      <c r="D13" s="38" t="s">
        <v>20</v>
      </c>
      <c r="E13" s="43"/>
      <c r="F13" s="36" t="s">
        <v>21</v>
      </c>
      <c r="G13" s="43"/>
      <c r="H13" s="43"/>
      <c r="I13" s="129" t="s">
        <v>22</v>
      </c>
      <c r="J13" s="36" t="s">
        <v>21</v>
      </c>
      <c r="K13" s="46"/>
    </row>
    <row r="14" spans="1:70" s="1" customFormat="1" ht="14.4" customHeight="1">
      <c r="B14" s="42"/>
      <c r="C14" s="43"/>
      <c r="D14" s="38" t="s">
        <v>23</v>
      </c>
      <c r="E14" s="43"/>
      <c r="F14" s="36" t="s">
        <v>24</v>
      </c>
      <c r="G14" s="43"/>
      <c r="H14" s="43"/>
      <c r="I14" s="129" t="s">
        <v>25</v>
      </c>
      <c r="J14" s="130" t="str">
        <f>'Rekapitulace stavby'!AN8</f>
        <v>30.3.2017</v>
      </c>
      <c r="K14" s="46"/>
    </row>
    <row r="15" spans="1:70" s="1" customFormat="1" ht="10.8" customHeight="1">
      <c r="B15" s="42"/>
      <c r="C15" s="43"/>
      <c r="D15" s="43"/>
      <c r="E15" s="43"/>
      <c r="F15" s="43"/>
      <c r="G15" s="43"/>
      <c r="H15" s="43"/>
      <c r="I15" s="128"/>
      <c r="J15" s="43"/>
      <c r="K15" s="46"/>
    </row>
    <row r="16" spans="1:70" s="1" customFormat="1" ht="14.4" customHeight="1">
      <c r="B16" s="42"/>
      <c r="C16" s="43"/>
      <c r="D16" s="38" t="s">
        <v>27</v>
      </c>
      <c r="E16" s="43"/>
      <c r="F16" s="43"/>
      <c r="G16" s="43"/>
      <c r="H16" s="43"/>
      <c r="I16" s="129" t="s">
        <v>28</v>
      </c>
      <c r="J16" s="36" t="s">
        <v>21</v>
      </c>
      <c r="K16" s="46"/>
    </row>
    <row r="17" spans="2:11" s="1" customFormat="1" ht="18" customHeight="1">
      <c r="B17" s="42"/>
      <c r="C17" s="43"/>
      <c r="D17" s="43"/>
      <c r="E17" s="36" t="s">
        <v>29</v>
      </c>
      <c r="F17" s="43"/>
      <c r="G17" s="43"/>
      <c r="H17" s="43"/>
      <c r="I17" s="129" t="s">
        <v>30</v>
      </c>
      <c r="J17" s="36" t="s">
        <v>21</v>
      </c>
      <c r="K17" s="46"/>
    </row>
    <row r="18" spans="2:11" s="1" customFormat="1" ht="6.9" customHeight="1">
      <c r="B18" s="42"/>
      <c r="C18" s="43"/>
      <c r="D18" s="43"/>
      <c r="E18" s="43"/>
      <c r="F18" s="43"/>
      <c r="G18" s="43"/>
      <c r="H18" s="43"/>
      <c r="I18" s="128"/>
      <c r="J18" s="43"/>
      <c r="K18" s="46"/>
    </row>
    <row r="19" spans="2:11" s="1" customFormat="1" ht="14.4" customHeight="1">
      <c r="B19" s="42"/>
      <c r="C19" s="43"/>
      <c r="D19" s="38" t="s">
        <v>31</v>
      </c>
      <c r="E19" s="43"/>
      <c r="F19" s="43"/>
      <c r="G19" s="43"/>
      <c r="H19" s="43"/>
      <c r="I19" s="129"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30</v>
      </c>
      <c r="J20" s="36" t="str">
        <f>IF('Rekapitulace stavby'!AN14="Vyplň údaj","",IF('Rekapitulace stavby'!AN14="","",'Rekapitulace stavby'!AN14))</f>
        <v/>
      </c>
      <c r="K20" s="46"/>
    </row>
    <row r="21" spans="2:11" s="1" customFormat="1" ht="6.9" customHeight="1">
      <c r="B21" s="42"/>
      <c r="C21" s="43"/>
      <c r="D21" s="43"/>
      <c r="E21" s="43"/>
      <c r="F21" s="43"/>
      <c r="G21" s="43"/>
      <c r="H21" s="43"/>
      <c r="I21" s="128"/>
      <c r="J21" s="43"/>
      <c r="K21" s="46"/>
    </row>
    <row r="22" spans="2:11" s="1" customFormat="1" ht="14.4" customHeight="1">
      <c r="B22" s="42"/>
      <c r="C22" s="43"/>
      <c r="D22" s="38" t="s">
        <v>33</v>
      </c>
      <c r="E22" s="43"/>
      <c r="F22" s="43"/>
      <c r="G22" s="43"/>
      <c r="H22" s="43"/>
      <c r="I22" s="129" t="s">
        <v>28</v>
      </c>
      <c r="J22" s="36" t="s">
        <v>21</v>
      </c>
      <c r="K22" s="46"/>
    </row>
    <row r="23" spans="2:11" s="1" customFormat="1" ht="18" customHeight="1">
      <c r="B23" s="42"/>
      <c r="C23" s="43"/>
      <c r="D23" s="43"/>
      <c r="E23" s="36" t="s">
        <v>34</v>
      </c>
      <c r="F23" s="43"/>
      <c r="G23" s="43"/>
      <c r="H23" s="43"/>
      <c r="I23" s="129" t="s">
        <v>30</v>
      </c>
      <c r="J23" s="36" t="s">
        <v>21</v>
      </c>
      <c r="K23" s="46"/>
    </row>
    <row r="24" spans="2:11" s="1" customFormat="1" ht="6.9" customHeight="1">
      <c r="B24" s="42"/>
      <c r="C24" s="43"/>
      <c r="D24" s="43"/>
      <c r="E24" s="43"/>
      <c r="F24" s="43"/>
      <c r="G24" s="43"/>
      <c r="H24" s="43"/>
      <c r="I24" s="128"/>
      <c r="J24" s="43"/>
      <c r="K24" s="46"/>
    </row>
    <row r="25" spans="2:11" s="1" customFormat="1" ht="14.4" customHeight="1">
      <c r="B25" s="42"/>
      <c r="C25" s="43"/>
      <c r="D25" s="38" t="s">
        <v>36</v>
      </c>
      <c r="E25" s="43"/>
      <c r="F25" s="43"/>
      <c r="G25" s="43"/>
      <c r="H25" s="43"/>
      <c r="I25" s="128"/>
      <c r="J25" s="43"/>
      <c r="K25" s="46"/>
    </row>
    <row r="26" spans="2:11" s="7" customFormat="1" ht="20.399999999999999" customHeight="1">
      <c r="B26" s="131"/>
      <c r="C26" s="132"/>
      <c r="D26" s="132"/>
      <c r="E26" s="374" t="s">
        <v>21</v>
      </c>
      <c r="F26" s="374"/>
      <c r="G26" s="374"/>
      <c r="H26" s="374"/>
      <c r="I26" s="133"/>
      <c r="J26" s="132"/>
      <c r="K26" s="134"/>
    </row>
    <row r="27" spans="2:11" s="1" customFormat="1" ht="6.9" customHeight="1">
      <c r="B27" s="42"/>
      <c r="C27" s="43"/>
      <c r="D27" s="43"/>
      <c r="E27" s="43"/>
      <c r="F27" s="43"/>
      <c r="G27" s="43"/>
      <c r="H27" s="43"/>
      <c r="I27" s="128"/>
      <c r="J27" s="43"/>
      <c r="K27" s="46"/>
    </row>
    <row r="28" spans="2:11" s="1" customFormat="1" ht="6.9" customHeight="1">
      <c r="B28" s="42"/>
      <c r="C28" s="43"/>
      <c r="D28" s="86"/>
      <c r="E28" s="86"/>
      <c r="F28" s="86"/>
      <c r="G28" s="86"/>
      <c r="H28" s="86"/>
      <c r="I28" s="135"/>
      <c r="J28" s="86"/>
      <c r="K28" s="136"/>
    </row>
    <row r="29" spans="2:11" s="1" customFormat="1" ht="25.35" customHeight="1">
      <c r="B29" s="42"/>
      <c r="C29" s="43"/>
      <c r="D29" s="137" t="s">
        <v>38</v>
      </c>
      <c r="E29" s="43"/>
      <c r="F29" s="43"/>
      <c r="G29" s="43"/>
      <c r="H29" s="43"/>
      <c r="I29" s="128"/>
      <c r="J29" s="138">
        <f>ROUND(J95,2)</f>
        <v>0</v>
      </c>
      <c r="K29" s="46"/>
    </row>
    <row r="30" spans="2:11" s="1" customFormat="1" ht="6.9" customHeight="1">
      <c r="B30" s="42"/>
      <c r="C30" s="43"/>
      <c r="D30" s="86"/>
      <c r="E30" s="86"/>
      <c r="F30" s="86"/>
      <c r="G30" s="86"/>
      <c r="H30" s="86"/>
      <c r="I30" s="135"/>
      <c r="J30" s="86"/>
      <c r="K30" s="136"/>
    </row>
    <row r="31" spans="2:11" s="1" customFormat="1" ht="14.4" customHeight="1">
      <c r="B31" s="42"/>
      <c r="C31" s="43"/>
      <c r="D31" s="43"/>
      <c r="E31" s="43"/>
      <c r="F31" s="47" t="s">
        <v>40</v>
      </c>
      <c r="G31" s="43"/>
      <c r="H31" s="43"/>
      <c r="I31" s="139" t="s">
        <v>39</v>
      </c>
      <c r="J31" s="47" t="s">
        <v>41</v>
      </c>
      <c r="K31" s="46"/>
    </row>
    <row r="32" spans="2:11" s="1" customFormat="1" ht="14.4" customHeight="1">
      <c r="B32" s="42"/>
      <c r="C32" s="43"/>
      <c r="D32" s="50" t="s">
        <v>42</v>
      </c>
      <c r="E32" s="50" t="s">
        <v>43</v>
      </c>
      <c r="F32" s="140">
        <f>ROUND(SUM(BE95:BE330), 2)</f>
        <v>0</v>
      </c>
      <c r="G32" s="43"/>
      <c r="H32" s="43"/>
      <c r="I32" s="141">
        <v>0.21</v>
      </c>
      <c r="J32" s="140">
        <f>ROUND(ROUND((SUM(BE95:BE330)), 2)*I32, 2)</f>
        <v>0</v>
      </c>
      <c r="K32" s="46"/>
    </row>
    <row r="33" spans="2:11" s="1" customFormat="1" ht="14.4" customHeight="1">
      <c r="B33" s="42"/>
      <c r="C33" s="43"/>
      <c r="D33" s="43"/>
      <c r="E33" s="50" t="s">
        <v>44</v>
      </c>
      <c r="F33" s="140">
        <f>ROUND(SUM(BF95:BF330), 2)</f>
        <v>0</v>
      </c>
      <c r="G33" s="43"/>
      <c r="H33" s="43"/>
      <c r="I33" s="141">
        <v>0.15</v>
      </c>
      <c r="J33" s="140">
        <f>ROUND(ROUND((SUM(BF95:BF330)), 2)*I33, 2)</f>
        <v>0</v>
      </c>
      <c r="K33" s="46"/>
    </row>
    <row r="34" spans="2:11" s="1" customFormat="1" ht="14.4" hidden="1" customHeight="1">
      <c r="B34" s="42"/>
      <c r="C34" s="43"/>
      <c r="D34" s="43"/>
      <c r="E34" s="50" t="s">
        <v>45</v>
      </c>
      <c r="F34" s="140">
        <f>ROUND(SUM(BG95:BG330), 2)</f>
        <v>0</v>
      </c>
      <c r="G34" s="43"/>
      <c r="H34" s="43"/>
      <c r="I34" s="141">
        <v>0.21</v>
      </c>
      <c r="J34" s="140">
        <v>0</v>
      </c>
      <c r="K34" s="46"/>
    </row>
    <row r="35" spans="2:11" s="1" customFormat="1" ht="14.4" hidden="1" customHeight="1">
      <c r="B35" s="42"/>
      <c r="C35" s="43"/>
      <c r="D35" s="43"/>
      <c r="E35" s="50" t="s">
        <v>46</v>
      </c>
      <c r="F35" s="140">
        <f>ROUND(SUM(BH95:BH330), 2)</f>
        <v>0</v>
      </c>
      <c r="G35" s="43"/>
      <c r="H35" s="43"/>
      <c r="I35" s="141">
        <v>0.15</v>
      </c>
      <c r="J35" s="140">
        <v>0</v>
      </c>
      <c r="K35" s="46"/>
    </row>
    <row r="36" spans="2:11" s="1" customFormat="1" ht="14.4" hidden="1" customHeight="1">
      <c r="B36" s="42"/>
      <c r="C36" s="43"/>
      <c r="D36" s="43"/>
      <c r="E36" s="50" t="s">
        <v>47</v>
      </c>
      <c r="F36" s="140">
        <f>ROUND(SUM(BI95:BI330), 2)</f>
        <v>0</v>
      </c>
      <c r="G36" s="43"/>
      <c r="H36" s="43"/>
      <c r="I36" s="141">
        <v>0</v>
      </c>
      <c r="J36" s="140">
        <v>0</v>
      </c>
      <c r="K36" s="46"/>
    </row>
    <row r="37" spans="2:11" s="1" customFormat="1" ht="6.9" customHeight="1">
      <c r="B37" s="42"/>
      <c r="C37" s="43"/>
      <c r="D37" s="43"/>
      <c r="E37" s="43"/>
      <c r="F37" s="43"/>
      <c r="G37" s="43"/>
      <c r="H37" s="43"/>
      <c r="I37" s="128"/>
      <c r="J37" s="43"/>
      <c r="K37" s="46"/>
    </row>
    <row r="38" spans="2:11" s="1" customFormat="1" ht="25.35" customHeight="1">
      <c r="B38" s="42"/>
      <c r="C38" s="142"/>
      <c r="D38" s="143" t="s">
        <v>48</v>
      </c>
      <c r="E38" s="80"/>
      <c r="F38" s="80"/>
      <c r="G38" s="144" t="s">
        <v>49</v>
      </c>
      <c r="H38" s="145" t="s">
        <v>50</v>
      </c>
      <c r="I38" s="146"/>
      <c r="J38" s="147">
        <f>SUM(J29:J36)</f>
        <v>0</v>
      </c>
      <c r="K38" s="148"/>
    </row>
    <row r="39" spans="2:11" s="1" customFormat="1" ht="14.4" customHeight="1">
      <c r="B39" s="57"/>
      <c r="C39" s="58"/>
      <c r="D39" s="58"/>
      <c r="E39" s="58"/>
      <c r="F39" s="58"/>
      <c r="G39" s="58"/>
      <c r="H39" s="58"/>
      <c r="I39" s="149"/>
      <c r="J39" s="58"/>
      <c r="K39" s="59"/>
    </row>
    <row r="43" spans="2:11" s="1" customFormat="1" ht="6.9" customHeight="1">
      <c r="B43" s="150"/>
      <c r="C43" s="151"/>
      <c r="D43" s="151"/>
      <c r="E43" s="151"/>
      <c r="F43" s="151"/>
      <c r="G43" s="151"/>
      <c r="H43" s="151"/>
      <c r="I43" s="152"/>
      <c r="J43" s="151"/>
      <c r="K43" s="153"/>
    </row>
    <row r="44" spans="2:11" s="1" customFormat="1" ht="36.9" customHeight="1">
      <c r="B44" s="42"/>
      <c r="C44" s="31" t="s">
        <v>101</v>
      </c>
      <c r="D44" s="43"/>
      <c r="E44" s="43"/>
      <c r="F44" s="43"/>
      <c r="G44" s="43"/>
      <c r="H44" s="43"/>
      <c r="I44" s="128"/>
      <c r="J44" s="43"/>
      <c r="K44" s="46"/>
    </row>
    <row r="45" spans="2:11" s="1" customFormat="1" ht="6.9" customHeight="1">
      <c r="B45" s="42"/>
      <c r="C45" s="43"/>
      <c r="D45" s="43"/>
      <c r="E45" s="43"/>
      <c r="F45" s="43"/>
      <c r="G45" s="43"/>
      <c r="H45" s="43"/>
      <c r="I45" s="128"/>
      <c r="J45" s="43"/>
      <c r="K45" s="46"/>
    </row>
    <row r="46" spans="2:11" s="1" customFormat="1" ht="14.4" customHeight="1">
      <c r="B46" s="42"/>
      <c r="C46" s="38" t="s">
        <v>18</v>
      </c>
      <c r="D46" s="43"/>
      <c r="E46" s="43"/>
      <c r="F46" s="43"/>
      <c r="G46" s="43"/>
      <c r="H46" s="43"/>
      <c r="I46" s="128"/>
      <c r="J46" s="43"/>
      <c r="K46" s="46"/>
    </row>
    <row r="47" spans="2:11" s="1" customFormat="1" ht="20.399999999999999" customHeight="1">
      <c r="B47" s="42"/>
      <c r="C47" s="43"/>
      <c r="D47" s="43"/>
      <c r="E47" s="409" t="str">
        <f>E7</f>
        <v>Oprava zahradních teras při MŠ B.Dvorského 2, Ostrava - Dubina</v>
      </c>
      <c r="F47" s="410"/>
      <c r="G47" s="410"/>
      <c r="H47" s="410"/>
      <c r="I47" s="128"/>
      <c r="J47" s="43"/>
      <c r="K47" s="46"/>
    </row>
    <row r="48" spans="2:11" ht="13.2">
      <c r="B48" s="29"/>
      <c r="C48" s="38" t="s">
        <v>97</v>
      </c>
      <c r="D48" s="30"/>
      <c r="E48" s="30"/>
      <c r="F48" s="30"/>
      <c r="G48" s="30"/>
      <c r="H48" s="30"/>
      <c r="I48" s="127"/>
      <c r="J48" s="30"/>
      <c r="K48" s="32"/>
    </row>
    <row r="49" spans="2:47" s="1" customFormat="1" ht="20.399999999999999" customHeight="1">
      <c r="B49" s="42"/>
      <c r="C49" s="43"/>
      <c r="D49" s="43"/>
      <c r="E49" s="409" t="s">
        <v>98</v>
      </c>
      <c r="F49" s="411"/>
      <c r="G49" s="411"/>
      <c r="H49" s="411"/>
      <c r="I49" s="128"/>
      <c r="J49" s="43"/>
      <c r="K49" s="46"/>
    </row>
    <row r="50" spans="2:47" s="1" customFormat="1" ht="14.4" customHeight="1">
      <c r="B50" s="42"/>
      <c r="C50" s="38" t="s">
        <v>99</v>
      </c>
      <c r="D50" s="43"/>
      <c r="E50" s="43"/>
      <c r="F50" s="43"/>
      <c r="G50" s="43"/>
      <c r="H50" s="43"/>
      <c r="I50" s="128"/>
      <c r="J50" s="43"/>
      <c r="K50" s="46"/>
    </row>
    <row r="51" spans="2:47" s="1" customFormat="1" ht="22.2" customHeight="1">
      <c r="B51" s="42"/>
      <c r="C51" s="43"/>
      <c r="D51" s="43"/>
      <c r="E51" s="412" t="str">
        <f>E11</f>
        <v>1.1 - Soupis prací - Oprava zahradních teras při MŠ B.Dvorského 2</v>
      </c>
      <c r="F51" s="411"/>
      <c r="G51" s="411"/>
      <c r="H51" s="411"/>
      <c r="I51" s="128"/>
      <c r="J51" s="43"/>
      <c r="K51" s="46"/>
    </row>
    <row r="52" spans="2:47" s="1" customFormat="1" ht="6.9" customHeight="1">
      <c r="B52" s="42"/>
      <c r="C52" s="43"/>
      <c r="D52" s="43"/>
      <c r="E52" s="43"/>
      <c r="F52" s="43"/>
      <c r="G52" s="43"/>
      <c r="H52" s="43"/>
      <c r="I52" s="128"/>
      <c r="J52" s="43"/>
      <c r="K52" s="46"/>
    </row>
    <row r="53" spans="2:47" s="1" customFormat="1" ht="18" customHeight="1">
      <c r="B53" s="42"/>
      <c r="C53" s="38" t="s">
        <v>23</v>
      </c>
      <c r="D53" s="43"/>
      <c r="E53" s="43"/>
      <c r="F53" s="36" t="str">
        <f>F14</f>
        <v xml:space="preserve"> </v>
      </c>
      <c r="G53" s="43"/>
      <c r="H53" s="43"/>
      <c r="I53" s="129" t="s">
        <v>25</v>
      </c>
      <c r="J53" s="130" t="str">
        <f>IF(J14="","",J14)</f>
        <v>30.3.2017</v>
      </c>
      <c r="K53" s="46"/>
    </row>
    <row r="54" spans="2:47" s="1" customFormat="1" ht="6.9" customHeight="1">
      <c r="B54" s="42"/>
      <c r="C54" s="43"/>
      <c r="D54" s="43"/>
      <c r="E54" s="43"/>
      <c r="F54" s="43"/>
      <c r="G54" s="43"/>
      <c r="H54" s="43"/>
      <c r="I54" s="128"/>
      <c r="J54" s="43"/>
      <c r="K54" s="46"/>
    </row>
    <row r="55" spans="2:47" s="1" customFormat="1" ht="13.2">
      <c r="B55" s="42"/>
      <c r="C55" s="38" t="s">
        <v>27</v>
      </c>
      <c r="D55" s="43"/>
      <c r="E55" s="43"/>
      <c r="F55" s="36" t="str">
        <f>E17</f>
        <v xml:space="preserve">SMO MOb Ostrava - Jih </v>
      </c>
      <c r="G55" s="43"/>
      <c r="H55" s="43"/>
      <c r="I55" s="129" t="s">
        <v>33</v>
      </c>
      <c r="J55" s="36" t="str">
        <f>E23</f>
        <v>idea ateliér spol. s r.o.</v>
      </c>
      <c r="K55" s="46"/>
    </row>
    <row r="56" spans="2:47" s="1" customFormat="1" ht="14.4" customHeight="1">
      <c r="B56" s="42"/>
      <c r="C56" s="38" t="s">
        <v>31</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102</v>
      </c>
      <c r="D58" s="142"/>
      <c r="E58" s="142"/>
      <c r="F58" s="142"/>
      <c r="G58" s="142"/>
      <c r="H58" s="142"/>
      <c r="I58" s="155"/>
      <c r="J58" s="156" t="s">
        <v>103</v>
      </c>
      <c r="K58" s="157"/>
    </row>
    <row r="59" spans="2:47" s="1" customFormat="1" ht="10.35" customHeight="1">
      <c r="B59" s="42"/>
      <c r="C59" s="43"/>
      <c r="D59" s="43"/>
      <c r="E59" s="43"/>
      <c r="F59" s="43"/>
      <c r="G59" s="43"/>
      <c r="H59" s="43"/>
      <c r="I59" s="128"/>
      <c r="J59" s="43"/>
      <c r="K59" s="46"/>
    </row>
    <row r="60" spans="2:47" s="1" customFormat="1" ht="29.25" customHeight="1">
      <c r="B60" s="42"/>
      <c r="C60" s="158" t="s">
        <v>104</v>
      </c>
      <c r="D60" s="43"/>
      <c r="E60" s="43"/>
      <c r="F60" s="43"/>
      <c r="G60" s="43"/>
      <c r="H60" s="43"/>
      <c r="I60" s="128"/>
      <c r="J60" s="138">
        <f>J95</f>
        <v>0</v>
      </c>
      <c r="K60" s="46"/>
      <c r="AU60" s="25" t="s">
        <v>105</v>
      </c>
    </row>
    <row r="61" spans="2:47" s="8" customFormat="1" ht="24.9" customHeight="1">
      <c r="B61" s="159"/>
      <c r="C61" s="160"/>
      <c r="D61" s="161" t="s">
        <v>106</v>
      </c>
      <c r="E61" s="162"/>
      <c r="F61" s="162"/>
      <c r="G61" s="162"/>
      <c r="H61" s="162"/>
      <c r="I61" s="163"/>
      <c r="J61" s="164">
        <f>J96</f>
        <v>0</v>
      </c>
      <c r="K61" s="165"/>
    </row>
    <row r="62" spans="2:47" s="9" customFormat="1" ht="19.95" customHeight="1">
      <c r="B62" s="166"/>
      <c r="C62" s="167"/>
      <c r="D62" s="168" t="s">
        <v>107</v>
      </c>
      <c r="E62" s="169"/>
      <c r="F62" s="169"/>
      <c r="G62" s="169"/>
      <c r="H62" s="169"/>
      <c r="I62" s="170"/>
      <c r="J62" s="171">
        <f>J97</f>
        <v>0</v>
      </c>
      <c r="K62" s="172"/>
    </row>
    <row r="63" spans="2:47" s="9" customFormat="1" ht="19.95" customHeight="1">
      <c r="B63" s="166"/>
      <c r="C63" s="167"/>
      <c r="D63" s="168" t="s">
        <v>108</v>
      </c>
      <c r="E63" s="169"/>
      <c r="F63" s="169"/>
      <c r="G63" s="169"/>
      <c r="H63" s="169"/>
      <c r="I63" s="170"/>
      <c r="J63" s="171">
        <f>J158</f>
        <v>0</v>
      </c>
      <c r="K63" s="172"/>
    </row>
    <row r="64" spans="2:47" s="9" customFormat="1" ht="19.95" customHeight="1">
      <c r="B64" s="166"/>
      <c r="C64" s="167"/>
      <c r="D64" s="168" t="s">
        <v>109</v>
      </c>
      <c r="E64" s="169"/>
      <c r="F64" s="169"/>
      <c r="G64" s="169"/>
      <c r="H64" s="169"/>
      <c r="I64" s="170"/>
      <c r="J64" s="171">
        <f>J166</f>
        <v>0</v>
      </c>
      <c r="K64" s="172"/>
    </row>
    <row r="65" spans="2:12" s="9" customFormat="1" ht="19.95" customHeight="1">
      <c r="B65" s="166"/>
      <c r="C65" s="167"/>
      <c r="D65" s="168" t="s">
        <v>110</v>
      </c>
      <c r="E65" s="169"/>
      <c r="F65" s="169"/>
      <c r="G65" s="169"/>
      <c r="H65" s="169"/>
      <c r="I65" s="170"/>
      <c r="J65" s="171">
        <f>J186</f>
        <v>0</v>
      </c>
      <c r="K65" s="172"/>
    </row>
    <row r="66" spans="2:12" s="9" customFormat="1" ht="19.95" customHeight="1">
      <c r="B66" s="166"/>
      <c r="C66" s="167"/>
      <c r="D66" s="168" t="s">
        <v>111</v>
      </c>
      <c r="E66" s="169"/>
      <c r="F66" s="169"/>
      <c r="G66" s="169"/>
      <c r="H66" s="169"/>
      <c r="I66" s="170"/>
      <c r="J66" s="171">
        <f>J193</f>
        <v>0</v>
      </c>
      <c r="K66" s="172"/>
    </row>
    <row r="67" spans="2:12" s="9" customFormat="1" ht="19.95" customHeight="1">
      <c r="B67" s="166"/>
      <c r="C67" s="167"/>
      <c r="D67" s="168" t="s">
        <v>112</v>
      </c>
      <c r="E67" s="169"/>
      <c r="F67" s="169"/>
      <c r="G67" s="169"/>
      <c r="H67" s="169"/>
      <c r="I67" s="170"/>
      <c r="J67" s="171">
        <f>J200</f>
        <v>0</v>
      </c>
      <c r="K67" s="172"/>
    </row>
    <row r="68" spans="2:12" s="9" customFormat="1" ht="19.95" customHeight="1">
      <c r="B68" s="166"/>
      <c r="C68" s="167"/>
      <c r="D68" s="168" t="s">
        <v>113</v>
      </c>
      <c r="E68" s="169"/>
      <c r="F68" s="169"/>
      <c r="G68" s="169"/>
      <c r="H68" s="169"/>
      <c r="I68" s="170"/>
      <c r="J68" s="171">
        <f>J259</f>
        <v>0</v>
      </c>
      <c r="K68" s="172"/>
    </row>
    <row r="69" spans="2:12" s="9" customFormat="1" ht="19.95" customHeight="1">
      <c r="B69" s="166"/>
      <c r="C69" s="167"/>
      <c r="D69" s="168" t="s">
        <v>114</v>
      </c>
      <c r="E69" s="169"/>
      <c r="F69" s="169"/>
      <c r="G69" s="169"/>
      <c r="H69" s="169"/>
      <c r="I69" s="170"/>
      <c r="J69" s="171">
        <f>J271</f>
        <v>0</v>
      </c>
      <c r="K69" s="172"/>
    </row>
    <row r="70" spans="2:12" s="8" customFormat="1" ht="24.9" customHeight="1">
      <c r="B70" s="159"/>
      <c r="C70" s="160"/>
      <c r="D70" s="161" t="s">
        <v>115</v>
      </c>
      <c r="E70" s="162"/>
      <c r="F70" s="162"/>
      <c r="G70" s="162"/>
      <c r="H70" s="162"/>
      <c r="I70" s="163"/>
      <c r="J70" s="164">
        <f>J274</f>
        <v>0</v>
      </c>
      <c r="K70" s="165"/>
    </row>
    <row r="71" spans="2:12" s="9" customFormat="1" ht="19.95" customHeight="1">
      <c r="B71" s="166"/>
      <c r="C71" s="167"/>
      <c r="D71" s="168" t="s">
        <v>116</v>
      </c>
      <c r="E71" s="169"/>
      <c r="F71" s="169"/>
      <c r="G71" s="169"/>
      <c r="H71" s="169"/>
      <c r="I71" s="170"/>
      <c r="J71" s="171">
        <f>J275</f>
        <v>0</v>
      </c>
      <c r="K71" s="172"/>
    </row>
    <row r="72" spans="2:12" s="9" customFormat="1" ht="19.95" customHeight="1">
      <c r="B72" s="166"/>
      <c r="C72" s="167"/>
      <c r="D72" s="168" t="s">
        <v>117</v>
      </c>
      <c r="E72" s="169"/>
      <c r="F72" s="169"/>
      <c r="G72" s="169"/>
      <c r="H72" s="169"/>
      <c r="I72" s="170"/>
      <c r="J72" s="171">
        <f>J296</f>
        <v>0</v>
      </c>
      <c r="K72" s="172"/>
    </row>
    <row r="73" spans="2:12" s="9" customFormat="1" ht="19.95" customHeight="1">
      <c r="B73" s="166"/>
      <c r="C73" s="167"/>
      <c r="D73" s="168" t="s">
        <v>118</v>
      </c>
      <c r="E73" s="169"/>
      <c r="F73" s="169"/>
      <c r="G73" s="169"/>
      <c r="H73" s="169"/>
      <c r="I73" s="170"/>
      <c r="J73" s="171">
        <f>J316</f>
        <v>0</v>
      </c>
      <c r="K73" s="172"/>
    </row>
    <row r="74" spans="2:12" s="1" customFormat="1" ht="21.75" customHeight="1">
      <c r="B74" s="42"/>
      <c r="C74" s="43"/>
      <c r="D74" s="43"/>
      <c r="E74" s="43"/>
      <c r="F74" s="43"/>
      <c r="G74" s="43"/>
      <c r="H74" s="43"/>
      <c r="I74" s="128"/>
      <c r="J74" s="43"/>
      <c r="K74" s="46"/>
    </row>
    <row r="75" spans="2:12" s="1" customFormat="1" ht="6.9" customHeight="1">
      <c r="B75" s="57"/>
      <c r="C75" s="58"/>
      <c r="D75" s="58"/>
      <c r="E75" s="58"/>
      <c r="F75" s="58"/>
      <c r="G75" s="58"/>
      <c r="H75" s="58"/>
      <c r="I75" s="149"/>
      <c r="J75" s="58"/>
      <c r="K75" s="59"/>
    </row>
    <row r="79" spans="2:12" s="1" customFormat="1" ht="6.9" customHeight="1">
      <c r="B79" s="60"/>
      <c r="C79" s="61"/>
      <c r="D79" s="61"/>
      <c r="E79" s="61"/>
      <c r="F79" s="61"/>
      <c r="G79" s="61"/>
      <c r="H79" s="61"/>
      <c r="I79" s="152"/>
      <c r="J79" s="61"/>
      <c r="K79" s="61"/>
      <c r="L79" s="62"/>
    </row>
    <row r="80" spans="2:12" s="1" customFormat="1" ht="36.9" customHeight="1">
      <c r="B80" s="42"/>
      <c r="C80" s="63" t="s">
        <v>119</v>
      </c>
      <c r="D80" s="64"/>
      <c r="E80" s="64"/>
      <c r="F80" s="64"/>
      <c r="G80" s="64"/>
      <c r="H80" s="64"/>
      <c r="I80" s="173"/>
      <c r="J80" s="64"/>
      <c r="K80" s="64"/>
      <c r="L80" s="62"/>
    </row>
    <row r="81" spans="2:63" s="1" customFormat="1" ht="6.9" customHeight="1">
      <c r="B81" s="42"/>
      <c r="C81" s="64"/>
      <c r="D81" s="64"/>
      <c r="E81" s="64"/>
      <c r="F81" s="64"/>
      <c r="G81" s="64"/>
      <c r="H81" s="64"/>
      <c r="I81" s="173"/>
      <c r="J81" s="64"/>
      <c r="K81" s="64"/>
      <c r="L81" s="62"/>
    </row>
    <row r="82" spans="2:63" s="1" customFormat="1" ht="14.4" customHeight="1">
      <c r="B82" s="42"/>
      <c r="C82" s="66" t="s">
        <v>18</v>
      </c>
      <c r="D82" s="64"/>
      <c r="E82" s="64"/>
      <c r="F82" s="64"/>
      <c r="G82" s="64"/>
      <c r="H82" s="64"/>
      <c r="I82" s="173"/>
      <c r="J82" s="64"/>
      <c r="K82" s="64"/>
      <c r="L82" s="62"/>
    </row>
    <row r="83" spans="2:63" s="1" customFormat="1" ht="20.399999999999999" customHeight="1">
      <c r="B83" s="42"/>
      <c r="C83" s="64"/>
      <c r="D83" s="64"/>
      <c r="E83" s="413" t="str">
        <f>E7</f>
        <v>Oprava zahradních teras při MŠ B.Dvorského 2, Ostrava - Dubina</v>
      </c>
      <c r="F83" s="414"/>
      <c r="G83" s="414"/>
      <c r="H83" s="414"/>
      <c r="I83" s="173"/>
      <c r="J83" s="64"/>
      <c r="K83" s="64"/>
      <c r="L83" s="62"/>
    </row>
    <row r="84" spans="2:63" ht="13.2">
      <c r="B84" s="29"/>
      <c r="C84" s="66" t="s">
        <v>97</v>
      </c>
      <c r="D84" s="174"/>
      <c r="E84" s="174"/>
      <c r="F84" s="174"/>
      <c r="G84" s="174"/>
      <c r="H84" s="174"/>
      <c r="J84" s="174"/>
      <c r="K84" s="174"/>
      <c r="L84" s="175"/>
    </row>
    <row r="85" spans="2:63" s="1" customFormat="1" ht="20.399999999999999" customHeight="1">
      <c r="B85" s="42"/>
      <c r="C85" s="64"/>
      <c r="D85" s="64"/>
      <c r="E85" s="413" t="s">
        <v>98</v>
      </c>
      <c r="F85" s="415"/>
      <c r="G85" s="415"/>
      <c r="H85" s="415"/>
      <c r="I85" s="173"/>
      <c r="J85" s="64"/>
      <c r="K85" s="64"/>
      <c r="L85" s="62"/>
    </row>
    <row r="86" spans="2:63" s="1" customFormat="1" ht="14.4" customHeight="1">
      <c r="B86" s="42"/>
      <c r="C86" s="66" t="s">
        <v>99</v>
      </c>
      <c r="D86" s="64"/>
      <c r="E86" s="64"/>
      <c r="F86" s="64"/>
      <c r="G86" s="64"/>
      <c r="H86" s="64"/>
      <c r="I86" s="173"/>
      <c r="J86" s="64"/>
      <c r="K86" s="64"/>
      <c r="L86" s="62"/>
    </row>
    <row r="87" spans="2:63" s="1" customFormat="1" ht="22.2" customHeight="1">
      <c r="B87" s="42"/>
      <c r="C87" s="64"/>
      <c r="D87" s="64"/>
      <c r="E87" s="385" t="str">
        <f>E11</f>
        <v>1.1 - Soupis prací - Oprava zahradních teras při MŠ B.Dvorského 2</v>
      </c>
      <c r="F87" s="415"/>
      <c r="G87" s="415"/>
      <c r="H87" s="415"/>
      <c r="I87" s="173"/>
      <c r="J87" s="64"/>
      <c r="K87" s="64"/>
      <c r="L87" s="62"/>
    </row>
    <row r="88" spans="2:63" s="1" customFormat="1" ht="6.9" customHeight="1">
      <c r="B88" s="42"/>
      <c r="C88" s="64"/>
      <c r="D88" s="64"/>
      <c r="E88" s="64"/>
      <c r="F88" s="64"/>
      <c r="G88" s="64"/>
      <c r="H88" s="64"/>
      <c r="I88" s="173"/>
      <c r="J88" s="64"/>
      <c r="K88" s="64"/>
      <c r="L88" s="62"/>
    </row>
    <row r="89" spans="2:63" s="1" customFormat="1" ht="18" customHeight="1">
      <c r="B89" s="42"/>
      <c r="C89" s="66" t="s">
        <v>23</v>
      </c>
      <c r="D89" s="64"/>
      <c r="E89" s="64"/>
      <c r="F89" s="176" t="str">
        <f>F14</f>
        <v xml:space="preserve"> </v>
      </c>
      <c r="G89" s="64"/>
      <c r="H89" s="64"/>
      <c r="I89" s="177" t="s">
        <v>25</v>
      </c>
      <c r="J89" s="74" t="str">
        <f>IF(J14="","",J14)</f>
        <v>30.3.2017</v>
      </c>
      <c r="K89" s="64"/>
      <c r="L89" s="62"/>
    </row>
    <row r="90" spans="2:63" s="1" customFormat="1" ht="6.9" customHeight="1">
      <c r="B90" s="42"/>
      <c r="C90" s="64"/>
      <c r="D90" s="64"/>
      <c r="E90" s="64"/>
      <c r="F90" s="64"/>
      <c r="G90" s="64"/>
      <c r="H90" s="64"/>
      <c r="I90" s="173"/>
      <c r="J90" s="64"/>
      <c r="K90" s="64"/>
      <c r="L90" s="62"/>
    </row>
    <row r="91" spans="2:63" s="1" customFormat="1" ht="13.2">
      <c r="B91" s="42"/>
      <c r="C91" s="66" t="s">
        <v>27</v>
      </c>
      <c r="D91" s="64"/>
      <c r="E91" s="64"/>
      <c r="F91" s="176" t="str">
        <f>E17</f>
        <v xml:space="preserve">SMO MOb Ostrava - Jih </v>
      </c>
      <c r="G91" s="64"/>
      <c r="H91" s="64"/>
      <c r="I91" s="177" t="s">
        <v>33</v>
      </c>
      <c r="J91" s="176" t="str">
        <f>E23</f>
        <v>idea ateliér spol. s r.o.</v>
      </c>
      <c r="K91" s="64"/>
      <c r="L91" s="62"/>
    </row>
    <row r="92" spans="2:63" s="1" customFormat="1" ht="14.4" customHeight="1">
      <c r="B92" s="42"/>
      <c r="C92" s="66" t="s">
        <v>31</v>
      </c>
      <c r="D92" s="64"/>
      <c r="E92" s="64"/>
      <c r="F92" s="176" t="str">
        <f>IF(E20="","",E20)</f>
        <v/>
      </c>
      <c r="G92" s="64"/>
      <c r="H92" s="64"/>
      <c r="I92" s="173"/>
      <c r="J92" s="64"/>
      <c r="K92" s="64"/>
      <c r="L92" s="62"/>
    </row>
    <row r="93" spans="2:63" s="1" customFormat="1" ht="10.35" customHeight="1">
      <c r="B93" s="42"/>
      <c r="C93" s="64"/>
      <c r="D93" s="64"/>
      <c r="E93" s="64"/>
      <c r="F93" s="64"/>
      <c r="G93" s="64"/>
      <c r="H93" s="64"/>
      <c r="I93" s="173"/>
      <c r="J93" s="64"/>
      <c r="K93" s="64"/>
      <c r="L93" s="62"/>
    </row>
    <row r="94" spans="2:63" s="10" customFormat="1" ht="29.25" customHeight="1">
      <c r="B94" s="178"/>
      <c r="C94" s="179" t="s">
        <v>120</v>
      </c>
      <c r="D94" s="180" t="s">
        <v>57</v>
      </c>
      <c r="E94" s="180" t="s">
        <v>53</v>
      </c>
      <c r="F94" s="180" t="s">
        <v>121</v>
      </c>
      <c r="G94" s="180" t="s">
        <v>122</v>
      </c>
      <c r="H94" s="180" t="s">
        <v>123</v>
      </c>
      <c r="I94" s="181" t="s">
        <v>124</v>
      </c>
      <c r="J94" s="180" t="s">
        <v>103</v>
      </c>
      <c r="K94" s="182" t="s">
        <v>125</v>
      </c>
      <c r="L94" s="183"/>
      <c r="M94" s="82" t="s">
        <v>126</v>
      </c>
      <c r="N94" s="83" t="s">
        <v>42</v>
      </c>
      <c r="O94" s="83" t="s">
        <v>127</v>
      </c>
      <c r="P94" s="83" t="s">
        <v>128</v>
      </c>
      <c r="Q94" s="83" t="s">
        <v>129</v>
      </c>
      <c r="R94" s="83" t="s">
        <v>130</v>
      </c>
      <c r="S94" s="83" t="s">
        <v>131</v>
      </c>
      <c r="T94" s="84" t="s">
        <v>132</v>
      </c>
    </row>
    <row r="95" spans="2:63" s="1" customFormat="1" ht="29.25" customHeight="1">
      <c r="B95" s="42"/>
      <c r="C95" s="88" t="s">
        <v>104</v>
      </c>
      <c r="D95" s="64"/>
      <c r="E95" s="64"/>
      <c r="F95" s="64"/>
      <c r="G95" s="64"/>
      <c r="H95" s="64"/>
      <c r="I95" s="173"/>
      <c r="J95" s="184">
        <f>BK95</f>
        <v>0</v>
      </c>
      <c r="K95" s="64"/>
      <c r="L95" s="62"/>
      <c r="M95" s="85"/>
      <c r="N95" s="86"/>
      <c r="O95" s="86"/>
      <c r="P95" s="185">
        <f>P96+P274</f>
        <v>0</v>
      </c>
      <c r="Q95" s="86"/>
      <c r="R95" s="185">
        <f>R96+R274</f>
        <v>116.65026264999999</v>
      </c>
      <c r="S95" s="86"/>
      <c r="T95" s="186">
        <f>T96+T274</f>
        <v>199.56152700000004</v>
      </c>
      <c r="AT95" s="25" t="s">
        <v>71</v>
      </c>
      <c r="AU95" s="25" t="s">
        <v>105</v>
      </c>
      <c r="BK95" s="187">
        <f>BK96+BK274</f>
        <v>0</v>
      </c>
    </row>
    <row r="96" spans="2:63" s="11" customFormat="1" ht="37.35" customHeight="1">
      <c r="B96" s="188"/>
      <c r="C96" s="189"/>
      <c r="D96" s="190" t="s">
        <v>71</v>
      </c>
      <c r="E96" s="191" t="s">
        <v>133</v>
      </c>
      <c r="F96" s="191" t="s">
        <v>134</v>
      </c>
      <c r="G96" s="189"/>
      <c r="H96" s="189"/>
      <c r="I96" s="192"/>
      <c r="J96" s="193">
        <f>BK96</f>
        <v>0</v>
      </c>
      <c r="K96" s="189"/>
      <c r="L96" s="194"/>
      <c r="M96" s="195"/>
      <c r="N96" s="196"/>
      <c r="O96" s="196"/>
      <c r="P96" s="197">
        <f>P97+P158+P166+P186+P193+P200+P259+P271</f>
        <v>0</v>
      </c>
      <c r="Q96" s="196"/>
      <c r="R96" s="197">
        <f>R97+R158+R166+R186+R193+R200+R259+R271</f>
        <v>116.10357214999999</v>
      </c>
      <c r="S96" s="196"/>
      <c r="T96" s="198">
        <f>T97+T158+T166+T186+T193+T200+T259+T271</f>
        <v>199.30880700000003</v>
      </c>
      <c r="AR96" s="199" t="s">
        <v>76</v>
      </c>
      <c r="AT96" s="200" t="s">
        <v>71</v>
      </c>
      <c r="AU96" s="200" t="s">
        <v>72</v>
      </c>
      <c r="AY96" s="199" t="s">
        <v>135</v>
      </c>
      <c r="BK96" s="201">
        <f>BK97+BK158+BK166+BK186+BK193+BK200+BK259+BK271</f>
        <v>0</v>
      </c>
    </row>
    <row r="97" spans="2:65" s="11" customFormat="1" ht="19.95" customHeight="1">
      <c r="B97" s="188"/>
      <c r="C97" s="189"/>
      <c r="D97" s="202" t="s">
        <v>71</v>
      </c>
      <c r="E97" s="203" t="s">
        <v>76</v>
      </c>
      <c r="F97" s="203" t="s">
        <v>136</v>
      </c>
      <c r="G97" s="189"/>
      <c r="H97" s="189"/>
      <c r="I97" s="192"/>
      <c r="J97" s="204">
        <f>BK97</f>
        <v>0</v>
      </c>
      <c r="K97" s="189"/>
      <c r="L97" s="194"/>
      <c r="M97" s="195"/>
      <c r="N97" s="196"/>
      <c r="O97" s="196"/>
      <c r="P97" s="197">
        <f>SUM(P98:P157)</f>
        <v>0</v>
      </c>
      <c r="Q97" s="196"/>
      <c r="R97" s="197">
        <f>SUM(R98:R157)</f>
        <v>85.343999999999994</v>
      </c>
      <c r="S97" s="196"/>
      <c r="T97" s="198">
        <f>SUM(T98:T157)</f>
        <v>3.2690000000000001</v>
      </c>
      <c r="AR97" s="199" t="s">
        <v>76</v>
      </c>
      <c r="AT97" s="200" t="s">
        <v>71</v>
      </c>
      <c r="AU97" s="200" t="s">
        <v>76</v>
      </c>
      <c r="AY97" s="199" t="s">
        <v>135</v>
      </c>
      <c r="BK97" s="201">
        <f>SUM(BK98:BK157)</f>
        <v>0</v>
      </c>
    </row>
    <row r="98" spans="2:65" s="1" customFormat="1" ht="63" customHeight="1">
      <c r="B98" s="42"/>
      <c r="C98" s="205" t="s">
        <v>76</v>
      </c>
      <c r="D98" s="205" t="s">
        <v>137</v>
      </c>
      <c r="E98" s="206" t="s">
        <v>138</v>
      </c>
      <c r="F98" s="207" t="s">
        <v>139</v>
      </c>
      <c r="G98" s="208" t="s">
        <v>140</v>
      </c>
      <c r="H98" s="209">
        <v>8.8000000000000007</v>
      </c>
      <c r="I98" s="210"/>
      <c r="J98" s="211">
        <f>ROUND(I98*H98,2)</f>
        <v>0</v>
      </c>
      <c r="K98" s="207" t="s">
        <v>141</v>
      </c>
      <c r="L98" s="62"/>
      <c r="M98" s="212" t="s">
        <v>21</v>
      </c>
      <c r="N98" s="213" t="s">
        <v>43</v>
      </c>
      <c r="O98" s="43"/>
      <c r="P98" s="214">
        <f>O98*H98</f>
        <v>0</v>
      </c>
      <c r="Q98" s="214">
        <v>0</v>
      </c>
      <c r="R98" s="214">
        <f>Q98*H98</f>
        <v>0</v>
      </c>
      <c r="S98" s="214">
        <v>0.255</v>
      </c>
      <c r="T98" s="215">
        <f>S98*H98</f>
        <v>2.2440000000000002</v>
      </c>
      <c r="AR98" s="25" t="s">
        <v>142</v>
      </c>
      <c r="AT98" s="25" t="s">
        <v>137</v>
      </c>
      <c r="AU98" s="25" t="s">
        <v>80</v>
      </c>
      <c r="AY98" s="25" t="s">
        <v>135</v>
      </c>
      <c r="BE98" s="216">
        <f>IF(N98="základní",J98,0)</f>
        <v>0</v>
      </c>
      <c r="BF98" s="216">
        <f>IF(N98="snížená",J98,0)</f>
        <v>0</v>
      </c>
      <c r="BG98" s="216">
        <f>IF(N98="zákl. přenesená",J98,0)</f>
        <v>0</v>
      </c>
      <c r="BH98" s="216">
        <f>IF(N98="sníž. přenesená",J98,0)</f>
        <v>0</v>
      </c>
      <c r="BI98" s="216">
        <f>IF(N98="nulová",J98,0)</f>
        <v>0</v>
      </c>
      <c r="BJ98" s="25" t="s">
        <v>76</v>
      </c>
      <c r="BK98" s="216">
        <f>ROUND(I98*H98,2)</f>
        <v>0</v>
      </c>
      <c r="BL98" s="25" t="s">
        <v>142</v>
      </c>
      <c r="BM98" s="25" t="s">
        <v>143</v>
      </c>
    </row>
    <row r="99" spans="2:65" s="1" customFormat="1" ht="192">
      <c r="B99" s="42"/>
      <c r="C99" s="64"/>
      <c r="D99" s="217" t="s">
        <v>144</v>
      </c>
      <c r="E99" s="64"/>
      <c r="F99" s="218" t="s">
        <v>145</v>
      </c>
      <c r="G99" s="64"/>
      <c r="H99" s="64"/>
      <c r="I99" s="173"/>
      <c r="J99" s="64"/>
      <c r="K99" s="64"/>
      <c r="L99" s="62"/>
      <c r="M99" s="219"/>
      <c r="N99" s="43"/>
      <c r="O99" s="43"/>
      <c r="P99" s="43"/>
      <c r="Q99" s="43"/>
      <c r="R99" s="43"/>
      <c r="S99" s="43"/>
      <c r="T99" s="79"/>
      <c r="AT99" s="25" t="s">
        <v>144</v>
      </c>
      <c r="AU99" s="25" t="s">
        <v>80</v>
      </c>
    </row>
    <row r="100" spans="2:65" s="12" customFormat="1" ht="12">
      <c r="B100" s="220"/>
      <c r="C100" s="221"/>
      <c r="D100" s="217" t="s">
        <v>146</v>
      </c>
      <c r="E100" s="222" t="s">
        <v>21</v>
      </c>
      <c r="F100" s="223" t="s">
        <v>147</v>
      </c>
      <c r="G100" s="221"/>
      <c r="H100" s="224" t="s">
        <v>21</v>
      </c>
      <c r="I100" s="225"/>
      <c r="J100" s="221"/>
      <c r="K100" s="221"/>
      <c r="L100" s="226"/>
      <c r="M100" s="227"/>
      <c r="N100" s="228"/>
      <c r="O100" s="228"/>
      <c r="P100" s="228"/>
      <c r="Q100" s="228"/>
      <c r="R100" s="228"/>
      <c r="S100" s="228"/>
      <c r="T100" s="229"/>
      <c r="AT100" s="230" t="s">
        <v>146</v>
      </c>
      <c r="AU100" s="230" t="s">
        <v>80</v>
      </c>
      <c r="AV100" s="12" t="s">
        <v>76</v>
      </c>
      <c r="AW100" s="12" t="s">
        <v>35</v>
      </c>
      <c r="AX100" s="12" t="s">
        <v>72</v>
      </c>
      <c r="AY100" s="230" t="s">
        <v>135</v>
      </c>
    </row>
    <row r="101" spans="2:65" s="13" customFormat="1" ht="12">
      <c r="B101" s="231"/>
      <c r="C101" s="232"/>
      <c r="D101" s="233" t="s">
        <v>146</v>
      </c>
      <c r="E101" s="234" t="s">
        <v>21</v>
      </c>
      <c r="F101" s="235" t="s">
        <v>148</v>
      </c>
      <c r="G101" s="232"/>
      <c r="H101" s="236">
        <v>8.8000000000000007</v>
      </c>
      <c r="I101" s="237"/>
      <c r="J101" s="232"/>
      <c r="K101" s="232"/>
      <c r="L101" s="238"/>
      <c r="M101" s="239"/>
      <c r="N101" s="240"/>
      <c r="O101" s="240"/>
      <c r="P101" s="240"/>
      <c r="Q101" s="240"/>
      <c r="R101" s="240"/>
      <c r="S101" s="240"/>
      <c r="T101" s="241"/>
      <c r="AT101" s="242" t="s">
        <v>146</v>
      </c>
      <c r="AU101" s="242" t="s">
        <v>80</v>
      </c>
      <c r="AV101" s="13" t="s">
        <v>80</v>
      </c>
      <c r="AW101" s="13" t="s">
        <v>35</v>
      </c>
      <c r="AX101" s="13" t="s">
        <v>76</v>
      </c>
      <c r="AY101" s="242" t="s">
        <v>135</v>
      </c>
    </row>
    <row r="102" spans="2:65" s="1" customFormat="1" ht="40.200000000000003" customHeight="1">
      <c r="B102" s="42"/>
      <c r="C102" s="205" t="s">
        <v>80</v>
      </c>
      <c r="D102" s="205" t="s">
        <v>137</v>
      </c>
      <c r="E102" s="206" t="s">
        <v>149</v>
      </c>
      <c r="F102" s="207" t="s">
        <v>150</v>
      </c>
      <c r="G102" s="208" t="s">
        <v>151</v>
      </c>
      <c r="H102" s="209">
        <v>5</v>
      </c>
      <c r="I102" s="210"/>
      <c r="J102" s="211">
        <f>ROUND(I102*H102,2)</f>
        <v>0</v>
      </c>
      <c r="K102" s="207" t="s">
        <v>141</v>
      </c>
      <c r="L102" s="62"/>
      <c r="M102" s="212" t="s">
        <v>21</v>
      </c>
      <c r="N102" s="213" t="s">
        <v>43</v>
      </c>
      <c r="O102" s="43"/>
      <c r="P102" s="214">
        <f>O102*H102</f>
        <v>0</v>
      </c>
      <c r="Q102" s="214">
        <v>0</v>
      </c>
      <c r="R102" s="214">
        <f>Q102*H102</f>
        <v>0</v>
      </c>
      <c r="S102" s="214">
        <v>0.20499999999999999</v>
      </c>
      <c r="T102" s="215">
        <f>S102*H102</f>
        <v>1.0249999999999999</v>
      </c>
      <c r="AR102" s="25" t="s">
        <v>142</v>
      </c>
      <c r="AT102" s="25" t="s">
        <v>137</v>
      </c>
      <c r="AU102" s="25" t="s">
        <v>80</v>
      </c>
      <c r="AY102" s="25" t="s">
        <v>135</v>
      </c>
      <c r="BE102" s="216">
        <f>IF(N102="základní",J102,0)</f>
        <v>0</v>
      </c>
      <c r="BF102" s="216">
        <f>IF(N102="snížená",J102,0)</f>
        <v>0</v>
      </c>
      <c r="BG102" s="216">
        <f>IF(N102="zákl. přenesená",J102,0)</f>
        <v>0</v>
      </c>
      <c r="BH102" s="216">
        <f>IF(N102="sníž. přenesená",J102,0)</f>
        <v>0</v>
      </c>
      <c r="BI102" s="216">
        <f>IF(N102="nulová",J102,0)</f>
        <v>0</v>
      </c>
      <c r="BJ102" s="25" t="s">
        <v>76</v>
      </c>
      <c r="BK102" s="216">
        <f>ROUND(I102*H102,2)</f>
        <v>0</v>
      </c>
      <c r="BL102" s="25" t="s">
        <v>142</v>
      </c>
      <c r="BM102" s="25" t="s">
        <v>152</v>
      </c>
    </row>
    <row r="103" spans="2:65" s="1" customFormat="1" ht="168">
      <c r="B103" s="42"/>
      <c r="C103" s="64"/>
      <c r="D103" s="217" t="s">
        <v>144</v>
      </c>
      <c r="E103" s="64"/>
      <c r="F103" s="218" t="s">
        <v>153</v>
      </c>
      <c r="G103" s="64"/>
      <c r="H103" s="64"/>
      <c r="I103" s="173"/>
      <c r="J103" s="64"/>
      <c r="K103" s="64"/>
      <c r="L103" s="62"/>
      <c r="M103" s="219"/>
      <c r="N103" s="43"/>
      <c r="O103" s="43"/>
      <c r="P103" s="43"/>
      <c r="Q103" s="43"/>
      <c r="R103" s="43"/>
      <c r="S103" s="43"/>
      <c r="T103" s="79"/>
      <c r="AT103" s="25" t="s">
        <v>144</v>
      </c>
      <c r="AU103" s="25" t="s">
        <v>80</v>
      </c>
    </row>
    <row r="104" spans="2:65" s="12" customFormat="1" ht="12">
      <c r="B104" s="220"/>
      <c r="C104" s="221"/>
      <c r="D104" s="217" t="s">
        <v>146</v>
      </c>
      <c r="E104" s="222" t="s">
        <v>21</v>
      </c>
      <c r="F104" s="223" t="s">
        <v>147</v>
      </c>
      <c r="G104" s="221"/>
      <c r="H104" s="224" t="s">
        <v>21</v>
      </c>
      <c r="I104" s="225"/>
      <c r="J104" s="221"/>
      <c r="K104" s="221"/>
      <c r="L104" s="226"/>
      <c r="M104" s="227"/>
      <c r="N104" s="228"/>
      <c r="O104" s="228"/>
      <c r="P104" s="228"/>
      <c r="Q104" s="228"/>
      <c r="R104" s="228"/>
      <c r="S104" s="228"/>
      <c r="T104" s="229"/>
      <c r="AT104" s="230" t="s">
        <v>146</v>
      </c>
      <c r="AU104" s="230" t="s">
        <v>80</v>
      </c>
      <c r="AV104" s="12" t="s">
        <v>76</v>
      </c>
      <c r="AW104" s="12" t="s">
        <v>35</v>
      </c>
      <c r="AX104" s="12" t="s">
        <v>72</v>
      </c>
      <c r="AY104" s="230" t="s">
        <v>135</v>
      </c>
    </row>
    <row r="105" spans="2:65" s="13" customFormat="1" ht="12">
      <c r="B105" s="231"/>
      <c r="C105" s="232"/>
      <c r="D105" s="233" t="s">
        <v>146</v>
      </c>
      <c r="E105" s="234" t="s">
        <v>21</v>
      </c>
      <c r="F105" s="235" t="s">
        <v>154</v>
      </c>
      <c r="G105" s="232"/>
      <c r="H105" s="236">
        <v>5</v>
      </c>
      <c r="I105" s="237"/>
      <c r="J105" s="232"/>
      <c r="K105" s="232"/>
      <c r="L105" s="238"/>
      <c r="M105" s="239"/>
      <c r="N105" s="240"/>
      <c r="O105" s="240"/>
      <c r="P105" s="240"/>
      <c r="Q105" s="240"/>
      <c r="R105" s="240"/>
      <c r="S105" s="240"/>
      <c r="T105" s="241"/>
      <c r="AT105" s="242" t="s">
        <v>146</v>
      </c>
      <c r="AU105" s="242" t="s">
        <v>80</v>
      </c>
      <c r="AV105" s="13" t="s">
        <v>80</v>
      </c>
      <c r="AW105" s="13" t="s">
        <v>35</v>
      </c>
      <c r="AX105" s="13" t="s">
        <v>76</v>
      </c>
      <c r="AY105" s="242" t="s">
        <v>135</v>
      </c>
    </row>
    <row r="106" spans="2:65" s="1" customFormat="1" ht="40.200000000000003" customHeight="1">
      <c r="B106" s="42"/>
      <c r="C106" s="205" t="s">
        <v>155</v>
      </c>
      <c r="D106" s="205" t="s">
        <v>137</v>
      </c>
      <c r="E106" s="206" t="s">
        <v>156</v>
      </c>
      <c r="F106" s="207" t="s">
        <v>157</v>
      </c>
      <c r="G106" s="208" t="s">
        <v>158</v>
      </c>
      <c r="H106" s="209">
        <v>17.399999999999999</v>
      </c>
      <c r="I106" s="210"/>
      <c r="J106" s="211">
        <f>ROUND(I106*H106,2)</f>
        <v>0</v>
      </c>
      <c r="K106" s="207" t="s">
        <v>141</v>
      </c>
      <c r="L106" s="62"/>
      <c r="M106" s="212" t="s">
        <v>21</v>
      </c>
      <c r="N106" s="213" t="s">
        <v>43</v>
      </c>
      <c r="O106" s="43"/>
      <c r="P106" s="214">
        <f>O106*H106</f>
        <v>0</v>
      </c>
      <c r="Q106" s="214">
        <v>0</v>
      </c>
      <c r="R106" s="214">
        <f>Q106*H106</f>
        <v>0</v>
      </c>
      <c r="S106" s="214">
        <v>0</v>
      </c>
      <c r="T106" s="215">
        <f>S106*H106</f>
        <v>0</v>
      </c>
      <c r="AR106" s="25" t="s">
        <v>142</v>
      </c>
      <c r="AT106" s="25" t="s">
        <v>137</v>
      </c>
      <c r="AU106" s="25" t="s">
        <v>80</v>
      </c>
      <c r="AY106" s="25" t="s">
        <v>135</v>
      </c>
      <c r="BE106" s="216">
        <f>IF(N106="základní",J106,0)</f>
        <v>0</v>
      </c>
      <c r="BF106" s="216">
        <f>IF(N106="snížená",J106,0)</f>
        <v>0</v>
      </c>
      <c r="BG106" s="216">
        <f>IF(N106="zákl. přenesená",J106,0)</f>
        <v>0</v>
      </c>
      <c r="BH106" s="216">
        <f>IF(N106="sníž. přenesená",J106,0)</f>
        <v>0</v>
      </c>
      <c r="BI106" s="216">
        <f>IF(N106="nulová",J106,0)</f>
        <v>0</v>
      </c>
      <c r="BJ106" s="25" t="s">
        <v>76</v>
      </c>
      <c r="BK106" s="216">
        <f>ROUND(I106*H106,2)</f>
        <v>0</v>
      </c>
      <c r="BL106" s="25" t="s">
        <v>142</v>
      </c>
      <c r="BM106" s="25" t="s">
        <v>159</v>
      </c>
    </row>
    <row r="107" spans="2:65" s="1" customFormat="1" ht="60">
      <c r="B107" s="42"/>
      <c r="C107" s="64"/>
      <c r="D107" s="217" t="s">
        <v>144</v>
      </c>
      <c r="E107" s="64"/>
      <c r="F107" s="218" t="s">
        <v>160</v>
      </c>
      <c r="G107" s="64"/>
      <c r="H107" s="64"/>
      <c r="I107" s="173"/>
      <c r="J107" s="64"/>
      <c r="K107" s="64"/>
      <c r="L107" s="62"/>
      <c r="M107" s="219"/>
      <c r="N107" s="43"/>
      <c r="O107" s="43"/>
      <c r="P107" s="43"/>
      <c r="Q107" s="43"/>
      <c r="R107" s="43"/>
      <c r="S107" s="43"/>
      <c r="T107" s="79"/>
      <c r="AT107" s="25" t="s">
        <v>144</v>
      </c>
      <c r="AU107" s="25" t="s">
        <v>80</v>
      </c>
    </row>
    <row r="108" spans="2:65" s="12" customFormat="1" ht="12">
      <c r="B108" s="220"/>
      <c r="C108" s="221"/>
      <c r="D108" s="217" t="s">
        <v>146</v>
      </c>
      <c r="E108" s="222" t="s">
        <v>21</v>
      </c>
      <c r="F108" s="223" t="s">
        <v>147</v>
      </c>
      <c r="G108" s="221"/>
      <c r="H108" s="224" t="s">
        <v>21</v>
      </c>
      <c r="I108" s="225"/>
      <c r="J108" s="221"/>
      <c r="K108" s="221"/>
      <c r="L108" s="226"/>
      <c r="M108" s="227"/>
      <c r="N108" s="228"/>
      <c r="O108" s="228"/>
      <c r="P108" s="228"/>
      <c r="Q108" s="228"/>
      <c r="R108" s="228"/>
      <c r="S108" s="228"/>
      <c r="T108" s="229"/>
      <c r="AT108" s="230" t="s">
        <v>146</v>
      </c>
      <c r="AU108" s="230" t="s">
        <v>80</v>
      </c>
      <c r="AV108" s="12" t="s">
        <v>76</v>
      </c>
      <c r="AW108" s="12" t="s">
        <v>35</v>
      </c>
      <c r="AX108" s="12" t="s">
        <v>72</v>
      </c>
      <c r="AY108" s="230" t="s">
        <v>135</v>
      </c>
    </row>
    <row r="109" spans="2:65" s="13" customFormat="1" ht="12">
      <c r="B109" s="231"/>
      <c r="C109" s="232"/>
      <c r="D109" s="217" t="s">
        <v>146</v>
      </c>
      <c r="E109" s="243" t="s">
        <v>21</v>
      </c>
      <c r="F109" s="244" t="s">
        <v>161</v>
      </c>
      <c r="G109" s="232"/>
      <c r="H109" s="245">
        <v>10.199999999999999</v>
      </c>
      <c r="I109" s="237"/>
      <c r="J109" s="232"/>
      <c r="K109" s="232"/>
      <c r="L109" s="238"/>
      <c r="M109" s="239"/>
      <c r="N109" s="240"/>
      <c r="O109" s="240"/>
      <c r="P109" s="240"/>
      <c r="Q109" s="240"/>
      <c r="R109" s="240"/>
      <c r="S109" s="240"/>
      <c r="T109" s="241"/>
      <c r="AT109" s="242" t="s">
        <v>146</v>
      </c>
      <c r="AU109" s="242" t="s">
        <v>80</v>
      </c>
      <c r="AV109" s="13" t="s">
        <v>80</v>
      </c>
      <c r="AW109" s="13" t="s">
        <v>35</v>
      </c>
      <c r="AX109" s="13" t="s">
        <v>72</v>
      </c>
      <c r="AY109" s="242" t="s">
        <v>135</v>
      </c>
    </row>
    <row r="110" spans="2:65" s="12" customFormat="1" ht="12">
      <c r="B110" s="220"/>
      <c r="C110" s="221"/>
      <c r="D110" s="217" t="s">
        <v>146</v>
      </c>
      <c r="E110" s="222" t="s">
        <v>21</v>
      </c>
      <c r="F110" s="223" t="s">
        <v>162</v>
      </c>
      <c r="G110" s="221"/>
      <c r="H110" s="224" t="s">
        <v>21</v>
      </c>
      <c r="I110" s="225"/>
      <c r="J110" s="221"/>
      <c r="K110" s="221"/>
      <c r="L110" s="226"/>
      <c r="M110" s="227"/>
      <c r="N110" s="228"/>
      <c r="O110" s="228"/>
      <c r="P110" s="228"/>
      <c r="Q110" s="228"/>
      <c r="R110" s="228"/>
      <c r="S110" s="228"/>
      <c r="T110" s="229"/>
      <c r="AT110" s="230" t="s">
        <v>146</v>
      </c>
      <c r="AU110" s="230" t="s">
        <v>80</v>
      </c>
      <c r="AV110" s="12" t="s">
        <v>76</v>
      </c>
      <c r="AW110" s="12" t="s">
        <v>35</v>
      </c>
      <c r="AX110" s="12" t="s">
        <v>72</v>
      </c>
      <c r="AY110" s="230" t="s">
        <v>135</v>
      </c>
    </row>
    <row r="111" spans="2:65" s="13" customFormat="1" ht="12">
      <c r="B111" s="231"/>
      <c r="C111" s="232"/>
      <c r="D111" s="217" t="s">
        <v>146</v>
      </c>
      <c r="E111" s="243" t="s">
        <v>21</v>
      </c>
      <c r="F111" s="244" t="s">
        <v>163</v>
      </c>
      <c r="G111" s="232"/>
      <c r="H111" s="245">
        <v>1.92</v>
      </c>
      <c r="I111" s="237"/>
      <c r="J111" s="232"/>
      <c r="K111" s="232"/>
      <c r="L111" s="238"/>
      <c r="M111" s="239"/>
      <c r="N111" s="240"/>
      <c r="O111" s="240"/>
      <c r="P111" s="240"/>
      <c r="Q111" s="240"/>
      <c r="R111" s="240"/>
      <c r="S111" s="240"/>
      <c r="T111" s="241"/>
      <c r="AT111" s="242" t="s">
        <v>146</v>
      </c>
      <c r="AU111" s="242" t="s">
        <v>80</v>
      </c>
      <c r="AV111" s="13" t="s">
        <v>80</v>
      </c>
      <c r="AW111" s="13" t="s">
        <v>35</v>
      </c>
      <c r="AX111" s="13" t="s">
        <v>72</v>
      </c>
      <c r="AY111" s="242" t="s">
        <v>135</v>
      </c>
    </row>
    <row r="112" spans="2:65" s="12" customFormat="1" ht="12">
      <c r="B112" s="220"/>
      <c r="C112" s="221"/>
      <c r="D112" s="217" t="s">
        <v>146</v>
      </c>
      <c r="E112" s="222" t="s">
        <v>21</v>
      </c>
      <c r="F112" s="223" t="s">
        <v>164</v>
      </c>
      <c r="G112" s="221"/>
      <c r="H112" s="224" t="s">
        <v>21</v>
      </c>
      <c r="I112" s="225"/>
      <c r="J112" s="221"/>
      <c r="K112" s="221"/>
      <c r="L112" s="226"/>
      <c r="M112" s="227"/>
      <c r="N112" s="228"/>
      <c r="O112" s="228"/>
      <c r="P112" s="228"/>
      <c r="Q112" s="228"/>
      <c r="R112" s="228"/>
      <c r="S112" s="228"/>
      <c r="T112" s="229"/>
      <c r="AT112" s="230" t="s">
        <v>146</v>
      </c>
      <c r="AU112" s="230" t="s">
        <v>80</v>
      </c>
      <c r="AV112" s="12" t="s">
        <v>76</v>
      </c>
      <c r="AW112" s="12" t="s">
        <v>35</v>
      </c>
      <c r="AX112" s="12" t="s">
        <v>72</v>
      </c>
      <c r="AY112" s="230" t="s">
        <v>135</v>
      </c>
    </row>
    <row r="113" spans="2:65" s="13" customFormat="1" ht="12">
      <c r="B113" s="231"/>
      <c r="C113" s="232"/>
      <c r="D113" s="217" t="s">
        <v>146</v>
      </c>
      <c r="E113" s="243" t="s">
        <v>21</v>
      </c>
      <c r="F113" s="244" t="s">
        <v>165</v>
      </c>
      <c r="G113" s="232"/>
      <c r="H113" s="245">
        <v>5.28</v>
      </c>
      <c r="I113" s="237"/>
      <c r="J113" s="232"/>
      <c r="K113" s="232"/>
      <c r="L113" s="238"/>
      <c r="M113" s="239"/>
      <c r="N113" s="240"/>
      <c r="O113" s="240"/>
      <c r="P113" s="240"/>
      <c r="Q113" s="240"/>
      <c r="R113" s="240"/>
      <c r="S113" s="240"/>
      <c r="T113" s="241"/>
      <c r="AT113" s="242" t="s">
        <v>146</v>
      </c>
      <c r="AU113" s="242" t="s">
        <v>80</v>
      </c>
      <c r="AV113" s="13" t="s">
        <v>80</v>
      </c>
      <c r="AW113" s="13" t="s">
        <v>35</v>
      </c>
      <c r="AX113" s="13" t="s">
        <v>72</v>
      </c>
      <c r="AY113" s="242" t="s">
        <v>135</v>
      </c>
    </row>
    <row r="114" spans="2:65" s="14" customFormat="1" ht="12">
      <c r="B114" s="246"/>
      <c r="C114" s="247"/>
      <c r="D114" s="233" t="s">
        <v>146</v>
      </c>
      <c r="E114" s="248" t="s">
        <v>21</v>
      </c>
      <c r="F114" s="249" t="s">
        <v>166</v>
      </c>
      <c r="G114" s="247"/>
      <c r="H114" s="250">
        <v>17.399999999999999</v>
      </c>
      <c r="I114" s="251"/>
      <c r="J114" s="247"/>
      <c r="K114" s="247"/>
      <c r="L114" s="252"/>
      <c r="M114" s="253"/>
      <c r="N114" s="254"/>
      <c r="O114" s="254"/>
      <c r="P114" s="254"/>
      <c r="Q114" s="254"/>
      <c r="R114" s="254"/>
      <c r="S114" s="254"/>
      <c r="T114" s="255"/>
      <c r="AT114" s="256" t="s">
        <v>146</v>
      </c>
      <c r="AU114" s="256" t="s">
        <v>80</v>
      </c>
      <c r="AV114" s="14" t="s">
        <v>142</v>
      </c>
      <c r="AW114" s="14" t="s">
        <v>35</v>
      </c>
      <c r="AX114" s="14" t="s">
        <v>76</v>
      </c>
      <c r="AY114" s="256" t="s">
        <v>135</v>
      </c>
    </row>
    <row r="115" spans="2:65" s="1" customFormat="1" ht="40.200000000000003" customHeight="1">
      <c r="B115" s="42"/>
      <c r="C115" s="205" t="s">
        <v>142</v>
      </c>
      <c r="D115" s="205" t="s">
        <v>137</v>
      </c>
      <c r="E115" s="206" t="s">
        <v>167</v>
      </c>
      <c r="F115" s="207" t="s">
        <v>168</v>
      </c>
      <c r="G115" s="208" t="s">
        <v>158</v>
      </c>
      <c r="H115" s="209">
        <v>17.399999999999999</v>
      </c>
      <c r="I115" s="210"/>
      <c r="J115" s="211">
        <f>ROUND(I115*H115,2)</f>
        <v>0</v>
      </c>
      <c r="K115" s="207" t="s">
        <v>141</v>
      </c>
      <c r="L115" s="62"/>
      <c r="M115" s="212" t="s">
        <v>21</v>
      </c>
      <c r="N115" s="213" t="s">
        <v>43</v>
      </c>
      <c r="O115" s="43"/>
      <c r="P115" s="214">
        <f>O115*H115</f>
        <v>0</v>
      </c>
      <c r="Q115" s="214">
        <v>0</v>
      </c>
      <c r="R115" s="214">
        <f>Q115*H115</f>
        <v>0</v>
      </c>
      <c r="S115" s="214">
        <v>0</v>
      </c>
      <c r="T115" s="215">
        <f>S115*H115</f>
        <v>0</v>
      </c>
      <c r="AR115" s="25" t="s">
        <v>142</v>
      </c>
      <c r="AT115" s="25" t="s">
        <v>137</v>
      </c>
      <c r="AU115" s="25" t="s">
        <v>80</v>
      </c>
      <c r="AY115" s="25" t="s">
        <v>135</v>
      </c>
      <c r="BE115" s="216">
        <f>IF(N115="základní",J115,0)</f>
        <v>0</v>
      </c>
      <c r="BF115" s="216">
        <f>IF(N115="snížená",J115,0)</f>
        <v>0</v>
      </c>
      <c r="BG115" s="216">
        <f>IF(N115="zákl. přenesená",J115,0)</f>
        <v>0</v>
      </c>
      <c r="BH115" s="216">
        <f>IF(N115="sníž. přenesená",J115,0)</f>
        <v>0</v>
      </c>
      <c r="BI115" s="216">
        <f>IF(N115="nulová",J115,0)</f>
        <v>0</v>
      </c>
      <c r="BJ115" s="25" t="s">
        <v>76</v>
      </c>
      <c r="BK115" s="216">
        <f>ROUND(I115*H115,2)</f>
        <v>0</v>
      </c>
      <c r="BL115" s="25" t="s">
        <v>142</v>
      </c>
      <c r="BM115" s="25" t="s">
        <v>169</v>
      </c>
    </row>
    <row r="116" spans="2:65" s="1" customFormat="1" ht="60">
      <c r="B116" s="42"/>
      <c r="C116" s="64"/>
      <c r="D116" s="233" t="s">
        <v>144</v>
      </c>
      <c r="E116" s="64"/>
      <c r="F116" s="257" t="s">
        <v>160</v>
      </c>
      <c r="G116" s="64"/>
      <c r="H116" s="64"/>
      <c r="I116" s="173"/>
      <c r="J116" s="64"/>
      <c r="K116" s="64"/>
      <c r="L116" s="62"/>
      <c r="M116" s="219"/>
      <c r="N116" s="43"/>
      <c r="O116" s="43"/>
      <c r="P116" s="43"/>
      <c r="Q116" s="43"/>
      <c r="R116" s="43"/>
      <c r="S116" s="43"/>
      <c r="T116" s="79"/>
      <c r="AT116" s="25" t="s">
        <v>144</v>
      </c>
      <c r="AU116" s="25" t="s">
        <v>80</v>
      </c>
    </row>
    <row r="117" spans="2:65" s="1" customFormat="1" ht="40.200000000000003" customHeight="1">
      <c r="B117" s="42"/>
      <c r="C117" s="205" t="s">
        <v>170</v>
      </c>
      <c r="D117" s="205" t="s">
        <v>137</v>
      </c>
      <c r="E117" s="206" t="s">
        <v>171</v>
      </c>
      <c r="F117" s="207" t="s">
        <v>172</v>
      </c>
      <c r="G117" s="208" t="s">
        <v>158</v>
      </c>
      <c r="H117" s="209">
        <v>5.5650000000000004</v>
      </c>
      <c r="I117" s="210"/>
      <c r="J117" s="211">
        <f>ROUND(I117*H117,2)</f>
        <v>0</v>
      </c>
      <c r="K117" s="207" t="s">
        <v>141</v>
      </c>
      <c r="L117" s="62"/>
      <c r="M117" s="212" t="s">
        <v>21</v>
      </c>
      <c r="N117" s="213" t="s">
        <v>43</v>
      </c>
      <c r="O117" s="43"/>
      <c r="P117" s="214">
        <f>O117*H117</f>
        <v>0</v>
      </c>
      <c r="Q117" s="214">
        <v>0</v>
      </c>
      <c r="R117" s="214">
        <f>Q117*H117</f>
        <v>0</v>
      </c>
      <c r="S117" s="214">
        <v>0</v>
      </c>
      <c r="T117" s="215">
        <f>S117*H117</f>
        <v>0</v>
      </c>
      <c r="AR117" s="25" t="s">
        <v>142</v>
      </c>
      <c r="AT117" s="25" t="s">
        <v>137</v>
      </c>
      <c r="AU117" s="25" t="s">
        <v>80</v>
      </c>
      <c r="AY117" s="25" t="s">
        <v>135</v>
      </c>
      <c r="BE117" s="216">
        <f>IF(N117="základní",J117,0)</f>
        <v>0</v>
      </c>
      <c r="BF117" s="216">
        <f>IF(N117="snížená",J117,0)</f>
        <v>0</v>
      </c>
      <c r="BG117" s="216">
        <f>IF(N117="zákl. přenesená",J117,0)</f>
        <v>0</v>
      </c>
      <c r="BH117" s="216">
        <f>IF(N117="sníž. přenesená",J117,0)</f>
        <v>0</v>
      </c>
      <c r="BI117" s="216">
        <f>IF(N117="nulová",J117,0)</f>
        <v>0</v>
      </c>
      <c r="BJ117" s="25" t="s">
        <v>76</v>
      </c>
      <c r="BK117" s="216">
        <f>ROUND(I117*H117,2)</f>
        <v>0</v>
      </c>
      <c r="BL117" s="25" t="s">
        <v>142</v>
      </c>
      <c r="BM117" s="25" t="s">
        <v>173</v>
      </c>
    </row>
    <row r="118" spans="2:65" s="1" customFormat="1" ht="60">
      <c r="B118" s="42"/>
      <c r="C118" s="64"/>
      <c r="D118" s="217" t="s">
        <v>144</v>
      </c>
      <c r="E118" s="64"/>
      <c r="F118" s="218" t="s">
        <v>174</v>
      </c>
      <c r="G118" s="64"/>
      <c r="H118" s="64"/>
      <c r="I118" s="173"/>
      <c r="J118" s="64"/>
      <c r="K118" s="64"/>
      <c r="L118" s="62"/>
      <c r="M118" s="219"/>
      <c r="N118" s="43"/>
      <c r="O118" s="43"/>
      <c r="P118" s="43"/>
      <c r="Q118" s="43"/>
      <c r="R118" s="43"/>
      <c r="S118" s="43"/>
      <c r="T118" s="79"/>
      <c r="AT118" s="25" t="s">
        <v>144</v>
      </c>
      <c r="AU118" s="25" t="s">
        <v>80</v>
      </c>
    </row>
    <row r="119" spans="2:65" s="12" customFormat="1" ht="12">
      <c r="B119" s="220"/>
      <c r="C119" s="221"/>
      <c r="D119" s="217" t="s">
        <v>146</v>
      </c>
      <c r="E119" s="222" t="s">
        <v>21</v>
      </c>
      <c r="F119" s="223" t="s">
        <v>147</v>
      </c>
      <c r="G119" s="221"/>
      <c r="H119" s="224" t="s">
        <v>21</v>
      </c>
      <c r="I119" s="225"/>
      <c r="J119" s="221"/>
      <c r="K119" s="221"/>
      <c r="L119" s="226"/>
      <c r="M119" s="227"/>
      <c r="N119" s="228"/>
      <c r="O119" s="228"/>
      <c r="P119" s="228"/>
      <c r="Q119" s="228"/>
      <c r="R119" s="228"/>
      <c r="S119" s="228"/>
      <c r="T119" s="229"/>
      <c r="AT119" s="230" t="s">
        <v>146</v>
      </c>
      <c r="AU119" s="230" t="s">
        <v>80</v>
      </c>
      <c r="AV119" s="12" t="s">
        <v>76</v>
      </c>
      <c r="AW119" s="12" t="s">
        <v>35</v>
      </c>
      <c r="AX119" s="12" t="s">
        <v>72</v>
      </c>
      <c r="AY119" s="230" t="s">
        <v>135</v>
      </c>
    </row>
    <row r="120" spans="2:65" s="13" customFormat="1" ht="12">
      <c r="B120" s="231"/>
      <c r="C120" s="232"/>
      <c r="D120" s="233" t="s">
        <v>146</v>
      </c>
      <c r="E120" s="234" t="s">
        <v>21</v>
      </c>
      <c r="F120" s="235" t="s">
        <v>175</v>
      </c>
      <c r="G120" s="232"/>
      <c r="H120" s="236">
        <v>5.5650000000000004</v>
      </c>
      <c r="I120" s="237"/>
      <c r="J120" s="232"/>
      <c r="K120" s="232"/>
      <c r="L120" s="238"/>
      <c r="M120" s="239"/>
      <c r="N120" s="240"/>
      <c r="O120" s="240"/>
      <c r="P120" s="240"/>
      <c r="Q120" s="240"/>
      <c r="R120" s="240"/>
      <c r="S120" s="240"/>
      <c r="T120" s="241"/>
      <c r="AT120" s="242" t="s">
        <v>146</v>
      </c>
      <c r="AU120" s="242" t="s">
        <v>80</v>
      </c>
      <c r="AV120" s="13" t="s">
        <v>80</v>
      </c>
      <c r="AW120" s="13" t="s">
        <v>35</v>
      </c>
      <c r="AX120" s="13" t="s">
        <v>76</v>
      </c>
      <c r="AY120" s="242" t="s">
        <v>135</v>
      </c>
    </row>
    <row r="121" spans="2:65" s="1" customFormat="1" ht="40.200000000000003" customHeight="1">
      <c r="B121" s="42"/>
      <c r="C121" s="205" t="s">
        <v>176</v>
      </c>
      <c r="D121" s="205" t="s">
        <v>137</v>
      </c>
      <c r="E121" s="206" t="s">
        <v>177</v>
      </c>
      <c r="F121" s="207" t="s">
        <v>178</v>
      </c>
      <c r="G121" s="208" t="s">
        <v>158</v>
      </c>
      <c r="H121" s="209">
        <v>5.5650000000000004</v>
      </c>
      <c r="I121" s="210"/>
      <c r="J121" s="211">
        <f>ROUND(I121*H121,2)</f>
        <v>0</v>
      </c>
      <c r="K121" s="207" t="s">
        <v>141</v>
      </c>
      <c r="L121" s="62"/>
      <c r="M121" s="212" t="s">
        <v>21</v>
      </c>
      <c r="N121" s="213" t="s">
        <v>43</v>
      </c>
      <c r="O121" s="43"/>
      <c r="P121" s="214">
        <f>O121*H121</f>
        <v>0</v>
      </c>
      <c r="Q121" s="214">
        <v>0</v>
      </c>
      <c r="R121" s="214">
        <f>Q121*H121</f>
        <v>0</v>
      </c>
      <c r="S121" s="214">
        <v>0</v>
      </c>
      <c r="T121" s="215">
        <f>S121*H121</f>
        <v>0</v>
      </c>
      <c r="AR121" s="25" t="s">
        <v>142</v>
      </c>
      <c r="AT121" s="25" t="s">
        <v>137</v>
      </c>
      <c r="AU121" s="25" t="s">
        <v>80</v>
      </c>
      <c r="AY121" s="25" t="s">
        <v>135</v>
      </c>
      <c r="BE121" s="216">
        <f>IF(N121="základní",J121,0)</f>
        <v>0</v>
      </c>
      <c r="BF121" s="216">
        <f>IF(N121="snížená",J121,0)</f>
        <v>0</v>
      </c>
      <c r="BG121" s="216">
        <f>IF(N121="zákl. přenesená",J121,0)</f>
        <v>0</v>
      </c>
      <c r="BH121" s="216">
        <f>IF(N121="sníž. přenesená",J121,0)</f>
        <v>0</v>
      </c>
      <c r="BI121" s="216">
        <f>IF(N121="nulová",J121,0)</f>
        <v>0</v>
      </c>
      <c r="BJ121" s="25" t="s">
        <v>76</v>
      </c>
      <c r="BK121" s="216">
        <f>ROUND(I121*H121,2)</f>
        <v>0</v>
      </c>
      <c r="BL121" s="25" t="s">
        <v>142</v>
      </c>
      <c r="BM121" s="25" t="s">
        <v>179</v>
      </c>
    </row>
    <row r="122" spans="2:65" s="1" customFormat="1" ht="60">
      <c r="B122" s="42"/>
      <c r="C122" s="64"/>
      <c r="D122" s="233" t="s">
        <v>144</v>
      </c>
      <c r="E122" s="64"/>
      <c r="F122" s="257" t="s">
        <v>174</v>
      </c>
      <c r="G122" s="64"/>
      <c r="H122" s="64"/>
      <c r="I122" s="173"/>
      <c r="J122" s="64"/>
      <c r="K122" s="64"/>
      <c r="L122" s="62"/>
      <c r="M122" s="219"/>
      <c r="N122" s="43"/>
      <c r="O122" s="43"/>
      <c r="P122" s="43"/>
      <c r="Q122" s="43"/>
      <c r="R122" s="43"/>
      <c r="S122" s="43"/>
      <c r="T122" s="79"/>
      <c r="AT122" s="25" t="s">
        <v>144</v>
      </c>
      <c r="AU122" s="25" t="s">
        <v>80</v>
      </c>
    </row>
    <row r="123" spans="2:65" s="1" customFormat="1" ht="40.200000000000003" customHeight="1">
      <c r="B123" s="42"/>
      <c r="C123" s="205" t="s">
        <v>180</v>
      </c>
      <c r="D123" s="205" t="s">
        <v>137</v>
      </c>
      <c r="E123" s="206" t="s">
        <v>181</v>
      </c>
      <c r="F123" s="207" t="s">
        <v>182</v>
      </c>
      <c r="G123" s="208" t="s">
        <v>158</v>
      </c>
      <c r="H123" s="209">
        <v>22.965</v>
      </c>
      <c r="I123" s="210"/>
      <c r="J123" s="211">
        <f>ROUND(I123*H123,2)</f>
        <v>0</v>
      </c>
      <c r="K123" s="207" t="s">
        <v>141</v>
      </c>
      <c r="L123" s="62"/>
      <c r="M123" s="212" t="s">
        <v>21</v>
      </c>
      <c r="N123" s="213" t="s">
        <v>43</v>
      </c>
      <c r="O123" s="43"/>
      <c r="P123" s="214">
        <f>O123*H123</f>
        <v>0</v>
      </c>
      <c r="Q123" s="214">
        <v>0</v>
      </c>
      <c r="R123" s="214">
        <f>Q123*H123</f>
        <v>0</v>
      </c>
      <c r="S123" s="214">
        <v>0</v>
      </c>
      <c r="T123" s="215">
        <f>S123*H123</f>
        <v>0</v>
      </c>
      <c r="AR123" s="25" t="s">
        <v>142</v>
      </c>
      <c r="AT123" s="25" t="s">
        <v>137</v>
      </c>
      <c r="AU123" s="25" t="s">
        <v>80</v>
      </c>
      <c r="AY123" s="25" t="s">
        <v>135</v>
      </c>
      <c r="BE123" s="216">
        <f>IF(N123="základní",J123,0)</f>
        <v>0</v>
      </c>
      <c r="BF123" s="216">
        <f>IF(N123="snížená",J123,0)</f>
        <v>0</v>
      </c>
      <c r="BG123" s="216">
        <f>IF(N123="zákl. přenesená",J123,0)</f>
        <v>0</v>
      </c>
      <c r="BH123" s="216">
        <f>IF(N123="sníž. přenesená",J123,0)</f>
        <v>0</v>
      </c>
      <c r="BI123" s="216">
        <f>IF(N123="nulová",J123,0)</f>
        <v>0</v>
      </c>
      <c r="BJ123" s="25" t="s">
        <v>76</v>
      </c>
      <c r="BK123" s="216">
        <f>ROUND(I123*H123,2)</f>
        <v>0</v>
      </c>
      <c r="BL123" s="25" t="s">
        <v>142</v>
      </c>
      <c r="BM123" s="25" t="s">
        <v>183</v>
      </c>
    </row>
    <row r="124" spans="2:65" s="12" customFormat="1" ht="12">
      <c r="B124" s="220"/>
      <c r="C124" s="221"/>
      <c r="D124" s="217" t="s">
        <v>146</v>
      </c>
      <c r="E124" s="222" t="s">
        <v>21</v>
      </c>
      <c r="F124" s="223" t="s">
        <v>147</v>
      </c>
      <c r="G124" s="221"/>
      <c r="H124" s="224" t="s">
        <v>21</v>
      </c>
      <c r="I124" s="225"/>
      <c r="J124" s="221"/>
      <c r="K124" s="221"/>
      <c r="L124" s="226"/>
      <c r="M124" s="227"/>
      <c r="N124" s="228"/>
      <c r="O124" s="228"/>
      <c r="P124" s="228"/>
      <c r="Q124" s="228"/>
      <c r="R124" s="228"/>
      <c r="S124" s="228"/>
      <c r="T124" s="229"/>
      <c r="AT124" s="230" t="s">
        <v>146</v>
      </c>
      <c r="AU124" s="230" t="s">
        <v>80</v>
      </c>
      <c r="AV124" s="12" t="s">
        <v>76</v>
      </c>
      <c r="AW124" s="12" t="s">
        <v>35</v>
      </c>
      <c r="AX124" s="12" t="s">
        <v>72</v>
      </c>
      <c r="AY124" s="230" t="s">
        <v>135</v>
      </c>
    </row>
    <row r="125" spans="2:65" s="13" customFormat="1" ht="12">
      <c r="B125" s="231"/>
      <c r="C125" s="232"/>
      <c r="D125" s="233" t="s">
        <v>146</v>
      </c>
      <c r="E125" s="234" t="s">
        <v>21</v>
      </c>
      <c r="F125" s="235" t="s">
        <v>184</v>
      </c>
      <c r="G125" s="232"/>
      <c r="H125" s="236">
        <v>22.965</v>
      </c>
      <c r="I125" s="237"/>
      <c r="J125" s="232"/>
      <c r="K125" s="232"/>
      <c r="L125" s="238"/>
      <c r="M125" s="239"/>
      <c r="N125" s="240"/>
      <c r="O125" s="240"/>
      <c r="P125" s="240"/>
      <c r="Q125" s="240"/>
      <c r="R125" s="240"/>
      <c r="S125" s="240"/>
      <c r="T125" s="241"/>
      <c r="AT125" s="242" t="s">
        <v>146</v>
      </c>
      <c r="AU125" s="242" t="s">
        <v>80</v>
      </c>
      <c r="AV125" s="13" t="s">
        <v>80</v>
      </c>
      <c r="AW125" s="13" t="s">
        <v>35</v>
      </c>
      <c r="AX125" s="13" t="s">
        <v>76</v>
      </c>
      <c r="AY125" s="242" t="s">
        <v>135</v>
      </c>
    </row>
    <row r="126" spans="2:65" s="1" customFormat="1" ht="28.8" customHeight="1">
      <c r="B126" s="42"/>
      <c r="C126" s="205" t="s">
        <v>185</v>
      </c>
      <c r="D126" s="205" t="s">
        <v>137</v>
      </c>
      <c r="E126" s="206" t="s">
        <v>186</v>
      </c>
      <c r="F126" s="207" t="s">
        <v>187</v>
      </c>
      <c r="G126" s="208" t="s">
        <v>158</v>
      </c>
      <c r="H126" s="209">
        <v>40.253</v>
      </c>
      <c r="I126" s="210"/>
      <c r="J126" s="211">
        <f>ROUND(I126*H126,2)</f>
        <v>0</v>
      </c>
      <c r="K126" s="207" t="s">
        <v>141</v>
      </c>
      <c r="L126" s="62"/>
      <c r="M126" s="212" t="s">
        <v>21</v>
      </c>
      <c r="N126" s="213" t="s">
        <v>43</v>
      </c>
      <c r="O126" s="43"/>
      <c r="P126" s="214">
        <f>O126*H126</f>
        <v>0</v>
      </c>
      <c r="Q126" s="214">
        <v>0</v>
      </c>
      <c r="R126" s="214">
        <f>Q126*H126</f>
        <v>0</v>
      </c>
      <c r="S126" s="214">
        <v>0</v>
      </c>
      <c r="T126" s="215">
        <f>S126*H126</f>
        <v>0</v>
      </c>
      <c r="AR126" s="25" t="s">
        <v>142</v>
      </c>
      <c r="AT126" s="25" t="s">
        <v>137</v>
      </c>
      <c r="AU126" s="25" t="s">
        <v>80</v>
      </c>
      <c r="AY126" s="25" t="s">
        <v>135</v>
      </c>
      <c r="BE126" s="216">
        <f>IF(N126="základní",J126,0)</f>
        <v>0</v>
      </c>
      <c r="BF126" s="216">
        <f>IF(N126="snížená",J126,0)</f>
        <v>0</v>
      </c>
      <c r="BG126" s="216">
        <f>IF(N126="zákl. přenesená",J126,0)</f>
        <v>0</v>
      </c>
      <c r="BH126" s="216">
        <f>IF(N126="sníž. přenesená",J126,0)</f>
        <v>0</v>
      </c>
      <c r="BI126" s="216">
        <f>IF(N126="nulová",J126,0)</f>
        <v>0</v>
      </c>
      <c r="BJ126" s="25" t="s">
        <v>76</v>
      </c>
      <c r="BK126" s="216">
        <f>ROUND(I126*H126,2)</f>
        <v>0</v>
      </c>
      <c r="BL126" s="25" t="s">
        <v>142</v>
      </c>
      <c r="BM126" s="25" t="s">
        <v>188</v>
      </c>
    </row>
    <row r="127" spans="2:65" s="1" customFormat="1" ht="192">
      <c r="B127" s="42"/>
      <c r="C127" s="64"/>
      <c r="D127" s="217" t="s">
        <v>144</v>
      </c>
      <c r="E127" s="64"/>
      <c r="F127" s="258" t="s">
        <v>189</v>
      </c>
      <c r="G127" s="64"/>
      <c r="H127" s="64"/>
      <c r="I127" s="173"/>
      <c r="J127" s="64"/>
      <c r="K127" s="64"/>
      <c r="L127" s="62"/>
      <c r="M127" s="219"/>
      <c r="N127" s="43"/>
      <c r="O127" s="43"/>
      <c r="P127" s="43"/>
      <c r="Q127" s="43"/>
      <c r="R127" s="43"/>
      <c r="S127" s="43"/>
      <c r="T127" s="79"/>
      <c r="AT127" s="25" t="s">
        <v>144</v>
      </c>
      <c r="AU127" s="25" t="s">
        <v>80</v>
      </c>
    </row>
    <row r="128" spans="2:65" s="12" customFormat="1" ht="12">
      <c r="B128" s="220"/>
      <c r="C128" s="221"/>
      <c r="D128" s="217" t="s">
        <v>146</v>
      </c>
      <c r="E128" s="222" t="s">
        <v>21</v>
      </c>
      <c r="F128" s="223" t="s">
        <v>147</v>
      </c>
      <c r="G128" s="221"/>
      <c r="H128" s="224" t="s">
        <v>21</v>
      </c>
      <c r="I128" s="225"/>
      <c r="J128" s="221"/>
      <c r="K128" s="221"/>
      <c r="L128" s="226"/>
      <c r="M128" s="227"/>
      <c r="N128" s="228"/>
      <c r="O128" s="228"/>
      <c r="P128" s="228"/>
      <c r="Q128" s="228"/>
      <c r="R128" s="228"/>
      <c r="S128" s="228"/>
      <c r="T128" s="229"/>
      <c r="AT128" s="230" t="s">
        <v>146</v>
      </c>
      <c r="AU128" s="230" t="s">
        <v>80</v>
      </c>
      <c r="AV128" s="12" t="s">
        <v>76</v>
      </c>
      <c r="AW128" s="12" t="s">
        <v>35</v>
      </c>
      <c r="AX128" s="12" t="s">
        <v>72</v>
      </c>
      <c r="AY128" s="230" t="s">
        <v>135</v>
      </c>
    </row>
    <row r="129" spans="2:65" s="12" customFormat="1" ht="12">
      <c r="B129" s="220"/>
      <c r="C129" s="221"/>
      <c r="D129" s="217" t="s">
        <v>146</v>
      </c>
      <c r="E129" s="222" t="s">
        <v>21</v>
      </c>
      <c r="F129" s="223" t="s">
        <v>190</v>
      </c>
      <c r="G129" s="221"/>
      <c r="H129" s="224" t="s">
        <v>21</v>
      </c>
      <c r="I129" s="225"/>
      <c r="J129" s="221"/>
      <c r="K129" s="221"/>
      <c r="L129" s="226"/>
      <c r="M129" s="227"/>
      <c r="N129" s="228"/>
      <c r="O129" s="228"/>
      <c r="P129" s="228"/>
      <c r="Q129" s="228"/>
      <c r="R129" s="228"/>
      <c r="S129" s="228"/>
      <c r="T129" s="229"/>
      <c r="AT129" s="230" t="s">
        <v>146</v>
      </c>
      <c r="AU129" s="230" t="s">
        <v>80</v>
      </c>
      <c r="AV129" s="12" t="s">
        <v>76</v>
      </c>
      <c r="AW129" s="12" t="s">
        <v>35</v>
      </c>
      <c r="AX129" s="12" t="s">
        <v>72</v>
      </c>
      <c r="AY129" s="230" t="s">
        <v>135</v>
      </c>
    </row>
    <row r="130" spans="2:65" s="13" customFormat="1" ht="12">
      <c r="B130" s="231"/>
      <c r="C130" s="232"/>
      <c r="D130" s="217" t="s">
        <v>146</v>
      </c>
      <c r="E130" s="243" t="s">
        <v>21</v>
      </c>
      <c r="F130" s="244" t="s">
        <v>191</v>
      </c>
      <c r="G130" s="232"/>
      <c r="H130" s="245">
        <v>22.965</v>
      </c>
      <c r="I130" s="237"/>
      <c r="J130" s="232"/>
      <c r="K130" s="232"/>
      <c r="L130" s="238"/>
      <c r="M130" s="239"/>
      <c r="N130" s="240"/>
      <c r="O130" s="240"/>
      <c r="P130" s="240"/>
      <c r="Q130" s="240"/>
      <c r="R130" s="240"/>
      <c r="S130" s="240"/>
      <c r="T130" s="241"/>
      <c r="AT130" s="242" t="s">
        <v>146</v>
      </c>
      <c r="AU130" s="242" t="s">
        <v>80</v>
      </c>
      <c r="AV130" s="13" t="s">
        <v>80</v>
      </c>
      <c r="AW130" s="13" t="s">
        <v>35</v>
      </c>
      <c r="AX130" s="13" t="s">
        <v>72</v>
      </c>
      <c r="AY130" s="242" t="s">
        <v>135</v>
      </c>
    </row>
    <row r="131" spans="2:65" s="15" customFormat="1" ht="12">
      <c r="B131" s="259"/>
      <c r="C131" s="260"/>
      <c r="D131" s="217" t="s">
        <v>146</v>
      </c>
      <c r="E131" s="261" t="s">
        <v>21</v>
      </c>
      <c r="F131" s="262" t="s">
        <v>192</v>
      </c>
      <c r="G131" s="260"/>
      <c r="H131" s="263">
        <v>22.965</v>
      </c>
      <c r="I131" s="264"/>
      <c r="J131" s="260"/>
      <c r="K131" s="260"/>
      <c r="L131" s="265"/>
      <c r="M131" s="266"/>
      <c r="N131" s="267"/>
      <c r="O131" s="267"/>
      <c r="P131" s="267"/>
      <c r="Q131" s="267"/>
      <c r="R131" s="267"/>
      <c r="S131" s="267"/>
      <c r="T131" s="268"/>
      <c r="AT131" s="269" t="s">
        <v>146</v>
      </c>
      <c r="AU131" s="269" t="s">
        <v>80</v>
      </c>
      <c r="AV131" s="15" t="s">
        <v>155</v>
      </c>
      <c r="AW131" s="15" t="s">
        <v>35</v>
      </c>
      <c r="AX131" s="15" t="s">
        <v>72</v>
      </c>
      <c r="AY131" s="269" t="s">
        <v>135</v>
      </c>
    </row>
    <row r="132" spans="2:65" s="12" customFormat="1" ht="12">
      <c r="B132" s="220"/>
      <c r="C132" s="221"/>
      <c r="D132" s="217" t="s">
        <v>146</v>
      </c>
      <c r="E132" s="222" t="s">
        <v>21</v>
      </c>
      <c r="F132" s="223" t="s">
        <v>193</v>
      </c>
      <c r="G132" s="221"/>
      <c r="H132" s="224" t="s">
        <v>21</v>
      </c>
      <c r="I132" s="225"/>
      <c r="J132" s="221"/>
      <c r="K132" s="221"/>
      <c r="L132" s="226"/>
      <c r="M132" s="227"/>
      <c r="N132" s="228"/>
      <c r="O132" s="228"/>
      <c r="P132" s="228"/>
      <c r="Q132" s="228"/>
      <c r="R132" s="228"/>
      <c r="S132" s="228"/>
      <c r="T132" s="229"/>
      <c r="AT132" s="230" t="s">
        <v>146</v>
      </c>
      <c r="AU132" s="230" t="s">
        <v>80</v>
      </c>
      <c r="AV132" s="12" t="s">
        <v>76</v>
      </c>
      <c r="AW132" s="12" t="s">
        <v>35</v>
      </c>
      <c r="AX132" s="12" t="s">
        <v>72</v>
      </c>
      <c r="AY132" s="230" t="s">
        <v>135</v>
      </c>
    </row>
    <row r="133" spans="2:65" s="12" customFormat="1" ht="12">
      <c r="B133" s="220"/>
      <c r="C133" s="221"/>
      <c r="D133" s="217" t="s">
        <v>146</v>
      </c>
      <c r="E133" s="222" t="s">
        <v>21</v>
      </c>
      <c r="F133" s="223" t="s">
        <v>194</v>
      </c>
      <c r="G133" s="221"/>
      <c r="H133" s="224" t="s">
        <v>21</v>
      </c>
      <c r="I133" s="225"/>
      <c r="J133" s="221"/>
      <c r="K133" s="221"/>
      <c r="L133" s="226"/>
      <c r="M133" s="227"/>
      <c r="N133" s="228"/>
      <c r="O133" s="228"/>
      <c r="P133" s="228"/>
      <c r="Q133" s="228"/>
      <c r="R133" s="228"/>
      <c r="S133" s="228"/>
      <c r="T133" s="229"/>
      <c r="AT133" s="230" t="s">
        <v>146</v>
      </c>
      <c r="AU133" s="230" t="s">
        <v>80</v>
      </c>
      <c r="AV133" s="12" t="s">
        <v>76</v>
      </c>
      <c r="AW133" s="12" t="s">
        <v>35</v>
      </c>
      <c r="AX133" s="12" t="s">
        <v>72</v>
      </c>
      <c r="AY133" s="230" t="s">
        <v>135</v>
      </c>
    </row>
    <row r="134" spans="2:65" s="13" customFormat="1" ht="12">
      <c r="B134" s="231"/>
      <c r="C134" s="232"/>
      <c r="D134" s="217" t="s">
        <v>146</v>
      </c>
      <c r="E134" s="243" t="s">
        <v>21</v>
      </c>
      <c r="F134" s="244" t="s">
        <v>195</v>
      </c>
      <c r="G134" s="232"/>
      <c r="H134" s="245">
        <v>17.288</v>
      </c>
      <c r="I134" s="237"/>
      <c r="J134" s="232"/>
      <c r="K134" s="232"/>
      <c r="L134" s="238"/>
      <c r="M134" s="239"/>
      <c r="N134" s="240"/>
      <c r="O134" s="240"/>
      <c r="P134" s="240"/>
      <c r="Q134" s="240"/>
      <c r="R134" s="240"/>
      <c r="S134" s="240"/>
      <c r="T134" s="241"/>
      <c r="AT134" s="242" t="s">
        <v>146</v>
      </c>
      <c r="AU134" s="242" t="s">
        <v>80</v>
      </c>
      <c r="AV134" s="13" t="s">
        <v>80</v>
      </c>
      <c r="AW134" s="13" t="s">
        <v>35</v>
      </c>
      <c r="AX134" s="13" t="s">
        <v>72</v>
      </c>
      <c r="AY134" s="242" t="s">
        <v>135</v>
      </c>
    </row>
    <row r="135" spans="2:65" s="15" customFormat="1" ht="12">
      <c r="B135" s="259"/>
      <c r="C135" s="260"/>
      <c r="D135" s="217" t="s">
        <v>146</v>
      </c>
      <c r="E135" s="261" t="s">
        <v>21</v>
      </c>
      <c r="F135" s="262" t="s">
        <v>192</v>
      </c>
      <c r="G135" s="260"/>
      <c r="H135" s="263">
        <v>17.288</v>
      </c>
      <c r="I135" s="264"/>
      <c r="J135" s="260"/>
      <c r="K135" s="260"/>
      <c r="L135" s="265"/>
      <c r="M135" s="266"/>
      <c r="N135" s="267"/>
      <c r="O135" s="267"/>
      <c r="P135" s="267"/>
      <c r="Q135" s="267"/>
      <c r="R135" s="267"/>
      <c r="S135" s="267"/>
      <c r="T135" s="268"/>
      <c r="AT135" s="269" t="s">
        <v>146</v>
      </c>
      <c r="AU135" s="269" t="s">
        <v>80</v>
      </c>
      <c r="AV135" s="15" t="s">
        <v>155</v>
      </c>
      <c r="AW135" s="15" t="s">
        <v>35</v>
      </c>
      <c r="AX135" s="15" t="s">
        <v>72</v>
      </c>
      <c r="AY135" s="269" t="s">
        <v>135</v>
      </c>
    </row>
    <row r="136" spans="2:65" s="14" customFormat="1" ht="12">
      <c r="B136" s="246"/>
      <c r="C136" s="247"/>
      <c r="D136" s="233" t="s">
        <v>146</v>
      </c>
      <c r="E136" s="248" t="s">
        <v>21</v>
      </c>
      <c r="F136" s="249" t="s">
        <v>166</v>
      </c>
      <c r="G136" s="247"/>
      <c r="H136" s="250">
        <v>40.253</v>
      </c>
      <c r="I136" s="251"/>
      <c r="J136" s="247"/>
      <c r="K136" s="247"/>
      <c r="L136" s="252"/>
      <c r="M136" s="253"/>
      <c r="N136" s="254"/>
      <c r="O136" s="254"/>
      <c r="P136" s="254"/>
      <c r="Q136" s="254"/>
      <c r="R136" s="254"/>
      <c r="S136" s="254"/>
      <c r="T136" s="255"/>
      <c r="AT136" s="256" t="s">
        <v>146</v>
      </c>
      <c r="AU136" s="256" t="s">
        <v>80</v>
      </c>
      <c r="AV136" s="14" t="s">
        <v>142</v>
      </c>
      <c r="AW136" s="14" t="s">
        <v>35</v>
      </c>
      <c r="AX136" s="14" t="s">
        <v>76</v>
      </c>
      <c r="AY136" s="256" t="s">
        <v>135</v>
      </c>
    </row>
    <row r="137" spans="2:65" s="1" customFormat="1" ht="20.399999999999999" customHeight="1">
      <c r="B137" s="42"/>
      <c r="C137" s="270" t="s">
        <v>196</v>
      </c>
      <c r="D137" s="270" t="s">
        <v>197</v>
      </c>
      <c r="E137" s="271" t="s">
        <v>198</v>
      </c>
      <c r="F137" s="272" t="s">
        <v>199</v>
      </c>
      <c r="G137" s="273" t="s">
        <v>200</v>
      </c>
      <c r="H137" s="274">
        <v>34.576000000000001</v>
      </c>
      <c r="I137" s="275"/>
      <c r="J137" s="276">
        <f>ROUND(I137*H137,2)</f>
        <v>0</v>
      </c>
      <c r="K137" s="272" t="s">
        <v>141</v>
      </c>
      <c r="L137" s="277"/>
      <c r="M137" s="278" t="s">
        <v>21</v>
      </c>
      <c r="N137" s="279" t="s">
        <v>43</v>
      </c>
      <c r="O137" s="43"/>
      <c r="P137" s="214">
        <f>O137*H137</f>
        <v>0</v>
      </c>
      <c r="Q137" s="214">
        <v>1</v>
      </c>
      <c r="R137" s="214">
        <f>Q137*H137</f>
        <v>34.576000000000001</v>
      </c>
      <c r="S137" s="214">
        <v>0</v>
      </c>
      <c r="T137" s="215">
        <f>S137*H137</f>
        <v>0</v>
      </c>
      <c r="AR137" s="25" t="s">
        <v>185</v>
      </c>
      <c r="AT137" s="25" t="s">
        <v>197</v>
      </c>
      <c r="AU137" s="25" t="s">
        <v>80</v>
      </c>
      <c r="AY137" s="25" t="s">
        <v>135</v>
      </c>
      <c r="BE137" s="216">
        <f>IF(N137="základní",J137,0)</f>
        <v>0</v>
      </c>
      <c r="BF137" s="216">
        <f>IF(N137="snížená",J137,0)</f>
        <v>0</v>
      </c>
      <c r="BG137" s="216">
        <f>IF(N137="zákl. přenesená",J137,0)</f>
        <v>0</v>
      </c>
      <c r="BH137" s="216">
        <f>IF(N137="sníž. přenesená",J137,0)</f>
        <v>0</v>
      </c>
      <c r="BI137" s="216">
        <f>IF(N137="nulová",J137,0)</f>
        <v>0</v>
      </c>
      <c r="BJ137" s="25" t="s">
        <v>76</v>
      </c>
      <c r="BK137" s="216">
        <f>ROUND(I137*H137,2)</f>
        <v>0</v>
      </c>
      <c r="BL137" s="25" t="s">
        <v>142</v>
      </c>
      <c r="BM137" s="25" t="s">
        <v>201</v>
      </c>
    </row>
    <row r="138" spans="2:65" s="13" customFormat="1" ht="12">
      <c r="B138" s="231"/>
      <c r="C138" s="232"/>
      <c r="D138" s="233" t="s">
        <v>146</v>
      </c>
      <c r="E138" s="232"/>
      <c r="F138" s="235" t="s">
        <v>202</v>
      </c>
      <c r="G138" s="232"/>
      <c r="H138" s="236">
        <v>34.576000000000001</v>
      </c>
      <c r="I138" s="237"/>
      <c r="J138" s="232"/>
      <c r="K138" s="232"/>
      <c r="L138" s="238"/>
      <c r="M138" s="239"/>
      <c r="N138" s="240"/>
      <c r="O138" s="240"/>
      <c r="P138" s="240"/>
      <c r="Q138" s="240"/>
      <c r="R138" s="240"/>
      <c r="S138" s="240"/>
      <c r="T138" s="241"/>
      <c r="AT138" s="242" t="s">
        <v>146</v>
      </c>
      <c r="AU138" s="242" t="s">
        <v>80</v>
      </c>
      <c r="AV138" s="13" t="s">
        <v>80</v>
      </c>
      <c r="AW138" s="13" t="s">
        <v>6</v>
      </c>
      <c r="AX138" s="13" t="s">
        <v>76</v>
      </c>
      <c r="AY138" s="242" t="s">
        <v>135</v>
      </c>
    </row>
    <row r="139" spans="2:65" s="1" customFormat="1" ht="28.8" customHeight="1">
      <c r="B139" s="42"/>
      <c r="C139" s="205" t="s">
        <v>203</v>
      </c>
      <c r="D139" s="205" t="s">
        <v>137</v>
      </c>
      <c r="E139" s="206" t="s">
        <v>204</v>
      </c>
      <c r="F139" s="207" t="s">
        <v>205</v>
      </c>
      <c r="G139" s="208" t="s">
        <v>140</v>
      </c>
      <c r="H139" s="209">
        <v>126.92</v>
      </c>
      <c r="I139" s="210"/>
      <c r="J139" s="211">
        <f>ROUND(I139*H139,2)</f>
        <v>0</v>
      </c>
      <c r="K139" s="207" t="s">
        <v>21</v>
      </c>
      <c r="L139" s="62"/>
      <c r="M139" s="212" t="s">
        <v>21</v>
      </c>
      <c r="N139" s="213" t="s">
        <v>43</v>
      </c>
      <c r="O139" s="43"/>
      <c r="P139" s="214">
        <f>O139*H139</f>
        <v>0</v>
      </c>
      <c r="Q139" s="214">
        <v>0</v>
      </c>
      <c r="R139" s="214">
        <f>Q139*H139</f>
        <v>0</v>
      </c>
      <c r="S139" s="214">
        <v>0</v>
      </c>
      <c r="T139" s="215">
        <f>S139*H139</f>
        <v>0</v>
      </c>
      <c r="AR139" s="25" t="s">
        <v>142</v>
      </c>
      <c r="AT139" s="25" t="s">
        <v>137</v>
      </c>
      <c r="AU139" s="25" t="s">
        <v>80</v>
      </c>
      <c r="AY139" s="25" t="s">
        <v>135</v>
      </c>
      <c r="BE139" s="216">
        <f>IF(N139="základní",J139,0)</f>
        <v>0</v>
      </c>
      <c r="BF139" s="216">
        <f>IF(N139="snížená",J139,0)</f>
        <v>0</v>
      </c>
      <c r="BG139" s="216">
        <f>IF(N139="zákl. přenesená",J139,0)</f>
        <v>0</v>
      </c>
      <c r="BH139" s="216">
        <f>IF(N139="sníž. přenesená",J139,0)</f>
        <v>0</v>
      </c>
      <c r="BI139" s="216">
        <f>IF(N139="nulová",J139,0)</f>
        <v>0</v>
      </c>
      <c r="BJ139" s="25" t="s">
        <v>76</v>
      </c>
      <c r="BK139" s="216">
        <f>ROUND(I139*H139,2)</f>
        <v>0</v>
      </c>
      <c r="BL139" s="25" t="s">
        <v>142</v>
      </c>
      <c r="BM139" s="25" t="s">
        <v>206</v>
      </c>
    </row>
    <row r="140" spans="2:65" s="12" customFormat="1" ht="12">
      <c r="B140" s="220"/>
      <c r="C140" s="221"/>
      <c r="D140" s="217" t="s">
        <v>146</v>
      </c>
      <c r="E140" s="222" t="s">
        <v>21</v>
      </c>
      <c r="F140" s="223" t="s">
        <v>147</v>
      </c>
      <c r="G140" s="221"/>
      <c r="H140" s="224" t="s">
        <v>21</v>
      </c>
      <c r="I140" s="225"/>
      <c r="J140" s="221"/>
      <c r="K140" s="221"/>
      <c r="L140" s="226"/>
      <c r="M140" s="227"/>
      <c r="N140" s="228"/>
      <c r="O140" s="228"/>
      <c r="P140" s="228"/>
      <c r="Q140" s="228"/>
      <c r="R140" s="228"/>
      <c r="S140" s="228"/>
      <c r="T140" s="229"/>
      <c r="AT140" s="230" t="s">
        <v>146</v>
      </c>
      <c r="AU140" s="230" t="s">
        <v>80</v>
      </c>
      <c r="AV140" s="12" t="s">
        <v>76</v>
      </c>
      <c r="AW140" s="12" t="s">
        <v>35</v>
      </c>
      <c r="AX140" s="12" t="s">
        <v>72</v>
      </c>
      <c r="AY140" s="230" t="s">
        <v>135</v>
      </c>
    </row>
    <row r="141" spans="2:65" s="13" customFormat="1" ht="12">
      <c r="B141" s="231"/>
      <c r="C141" s="232"/>
      <c r="D141" s="217" t="s">
        <v>146</v>
      </c>
      <c r="E141" s="243" t="s">
        <v>21</v>
      </c>
      <c r="F141" s="244" t="s">
        <v>207</v>
      </c>
      <c r="G141" s="232"/>
      <c r="H141" s="245">
        <v>119.38</v>
      </c>
      <c r="I141" s="237"/>
      <c r="J141" s="232"/>
      <c r="K141" s="232"/>
      <c r="L141" s="238"/>
      <c r="M141" s="239"/>
      <c r="N141" s="240"/>
      <c r="O141" s="240"/>
      <c r="P141" s="240"/>
      <c r="Q141" s="240"/>
      <c r="R141" s="240"/>
      <c r="S141" s="240"/>
      <c r="T141" s="241"/>
      <c r="AT141" s="242" t="s">
        <v>146</v>
      </c>
      <c r="AU141" s="242" t="s">
        <v>80</v>
      </c>
      <c r="AV141" s="13" t="s">
        <v>80</v>
      </c>
      <c r="AW141" s="13" t="s">
        <v>35</v>
      </c>
      <c r="AX141" s="13" t="s">
        <v>72</v>
      </c>
      <c r="AY141" s="242" t="s">
        <v>135</v>
      </c>
    </row>
    <row r="142" spans="2:65" s="13" customFormat="1" ht="12">
      <c r="B142" s="231"/>
      <c r="C142" s="232"/>
      <c r="D142" s="217" t="s">
        <v>146</v>
      </c>
      <c r="E142" s="243" t="s">
        <v>21</v>
      </c>
      <c r="F142" s="244" t="s">
        <v>208</v>
      </c>
      <c r="G142" s="232"/>
      <c r="H142" s="245">
        <v>7.54</v>
      </c>
      <c r="I142" s="237"/>
      <c r="J142" s="232"/>
      <c r="K142" s="232"/>
      <c r="L142" s="238"/>
      <c r="M142" s="239"/>
      <c r="N142" s="240"/>
      <c r="O142" s="240"/>
      <c r="P142" s="240"/>
      <c r="Q142" s="240"/>
      <c r="R142" s="240"/>
      <c r="S142" s="240"/>
      <c r="T142" s="241"/>
      <c r="AT142" s="242" t="s">
        <v>146</v>
      </c>
      <c r="AU142" s="242" t="s">
        <v>80</v>
      </c>
      <c r="AV142" s="13" t="s">
        <v>80</v>
      </c>
      <c r="AW142" s="13" t="s">
        <v>35</v>
      </c>
      <c r="AX142" s="13" t="s">
        <v>72</v>
      </c>
      <c r="AY142" s="242" t="s">
        <v>135</v>
      </c>
    </row>
    <row r="143" spans="2:65" s="14" customFormat="1" ht="12">
      <c r="B143" s="246"/>
      <c r="C143" s="247"/>
      <c r="D143" s="233" t="s">
        <v>146</v>
      </c>
      <c r="E143" s="248" t="s">
        <v>21</v>
      </c>
      <c r="F143" s="249" t="s">
        <v>166</v>
      </c>
      <c r="G143" s="247"/>
      <c r="H143" s="250">
        <v>126.92</v>
      </c>
      <c r="I143" s="251"/>
      <c r="J143" s="247"/>
      <c r="K143" s="247"/>
      <c r="L143" s="252"/>
      <c r="M143" s="253"/>
      <c r="N143" s="254"/>
      <c r="O143" s="254"/>
      <c r="P143" s="254"/>
      <c r="Q143" s="254"/>
      <c r="R143" s="254"/>
      <c r="S143" s="254"/>
      <c r="T143" s="255"/>
      <c r="AT143" s="256" t="s">
        <v>146</v>
      </c>
      <c r="AU143" s="256" t="s">
        <v>80</v>
      </c>
      <c r="AV143" s="14" t="s">
        <v>142</v>
      </c>
      <c r="AW143" s="14" t="s">
        <v>35</v>
      </c>
      <c r="AX143" s="14" t="s">
        <v>76</v>
      </c>
      <c r="AY143" s="256" t="s">
        <v>135</v>
      </c>
    </row>
    <row r="144" spans="2:65" s="1" customFormat="1" ht="28.8" customHeight="1">
      <c r="B144" s="42"/>
      <c r="C144" s="205" t="s">
        <v>209</v>
      </c>
      <c r="D144" s="205" t="s">
        <v>137</v>
      </c>
      <c r="E144" s="206" t="s">
        <v>210</v>
      </c>
      <c r="F144" s="207" t="s">
        <v>211</v>
      </c>
      <c r="G144" s="208" t="s">
        <v>140</v>
      </c>
      <c r="H144" s="209">
        <v>5</v>
      </c>
      <c r="I144" s="210"/>
      <c r="J144" s="211">
        <f>ROUND(I144*H144,2)</f>
        <v>0</v>
      </c>
      <c r="K144" s="207" t="s">
        <v>21</v>
      </c>
      <c r="L144" s="62"/>
      <c r="M144" s="212" t="s">
        <v>21</v>
      </c>
      <c r="N144" s="213" t="s">
        <v>43</v>
      </c>
      <c r="O144" s="43"/>
      <c r="P144" s="214">
        <f>O144*H144</f>
        <v>0</v>
      </c>
      <c r="Q144" s="214">
        <v>0</v>
      </c>
      <c r="R144" s="214">
        <f>Q144*H144</f>
        <v>0</v>
      </c>
      <c r="S144" s="214">
        <v>0</v>
      </c>
      <c r="T144" s="215">
        <f>S144*H144</f>
        <v>0</v>
      </c>
      <c r="AR144" s="25" t="s">
        <v>142</v>
      </c>
      <c r="AT144" s="25" t="s">
        <v>137</v>
      </c>
      <c r="AU144" s="25" t="s">
        <v>80</v>
      </c>
      <c r="AY144" s="25" t="s">
        <v>135</v>
      </c>
      <c r="BE144" s="216">
        <f>IF(N144="základní",J144,0)</f>
        <v>0</v>
      </c>
      <c r="BF144" s="216">
        <f>IF(N144="snížená",J144,0)</f>
        <v>0</v>
      </c>
      <c r="BG144" s="216">
        <f>IF(N144="zákl. přenesená",J144,0)</f>
        <v>0</v>
      </c>
      <c r="BH144" s="216">
        <f>IF(N144="sníž. přenesená",J144,0)</f>
        <v>0</v>
      </c>
      <c r="BI144" s="216">
        <f>IF(N144="nulová",J144,0)</f>
        <v>0</v>
      </c>
      <c r="BJ144" s="25" t="s">
        <v>76</v>
      </c>
      <c r="BK144" s="216">
        <f>ROUND(I144*H144,2)</f>
        <v>0</v>
      </c>
      <c r="BL144" s="25" t="s">
        <v>142</v>
      </c>
      <c r="BM144" s="25" t="s">
        <v>212</v>
      </c>
    </row>
    <row r="145" spans="2:65" s="12" customFormat="1" ht="12">
      <c r="B145" s="220"/>
      <c r="C145" s="221"/>
      <c r="D145" s="217" t="s">
        <v>146</v>
      </c>
      <c r="E145" s="222" t="s">
        <v>21</v>
      </c>
      <c r="F145" s="223" t="s">
        <v>147</v>
      </c>
      <c r="G145" s="221"/>
      <c r="H145" s="224" t="s">
        <v>21</v>
      </c>
      <c r="I145" s="225"/>
      <c r="J145" s="221"/>
      <c r="K145" s="221"/>
      <c r="L145" s="226"/>
      <c r="M145" s="227"/>
      <c r="N145" s="228"/>
      <c r="O145" s="228"/>
      <c r="P145" s="228"/>
      <c r="Q145" s="228"/>
      <c r="R145" s="228"/>
      <c r="S145" s="228"/>
      <c r="T145" s="229"/>
      <c r="AT145" s="230" t="s">
        <v>146</v>
      </c>
      <c r="AU145" s="230" t="s">
        <v>80</v>
      </c>
      <c r="AV145" s="12" t="s">
        <v>76</v>
      </c>
      <c r="AW145" s="12" t="s">
        <v>35</v>
      </c>
      <c r="AX145" s="12" t="s">
        <v>72</v>
      </c>
      <c r="AY145" s="230" t="s">
        <v>135</v>
      </c>
    </row>
    <row r="146" spans="2:65" s="13" customFormat="1" ht="12">
      <c r="B146" s="231"/>
      <c r="C146" s="232"/>
      <c r="D146" s="233" t="s">
        <v>146</v>
      </c>
      <c r="E146" s="234" t="s">
        <v>21</v>
      </c>
      <c r="F146" s="235" t="s">
        <v>170</v>
      </c>
      <c r="G146" s="232"/>
      <c r="H146" s="236">
        <v>5</v>
      </c>
      <c r="I146" s="237"/>
      <c r="J146" s="232"/>
      <c r="K146" s="232"/>
      <c r="L146" s="238"/>
      <c r="M146" s="239"/>
      <c r="N146" s="240"/>
      <c r="O146" s="240"/>
      <c r="P146" s="240"/>
      <c r="Q146" s="240"/>
      <c r="R146" s="240"/>
      <c r="S146" s="240"/>
      <c r="T146" s="241"/>
      <c r="AT146" s="242" t="s">
        <v>146</v>
      </c>
      <c r="AU146" s="242" t="s">
        <v>80</v>
      </c>
      <c r="AV146" s="13" t="s">
        <v>80</v>
      </c>
      <c r="AW146" s="13" t="s">
        <v>35</v>
      </c>
      <c r="AX146" s="13" t="s">
        <v>76</v>
      </c>
      <c r="AY146" s="242" t="s">
        <v>135</v>
      </c>
    </row>
    <row r="147" spans="2:65" s="1" customFormat="1" ht="20.399999999999999" customHeight="1">
      <c r="B147" s="42"/>
      <c r="C147" s="270" t="s">
        <v>213</v>
      </c>
      <c r="D147" s="270" t="s">
        <v>197</v>
      </c>
      <c r="E147" s="271" t="s">
        <v>214</v>
      </c>
      <c r="F147" s="272" t="s">
        <v>215</v>
      </c>
      <c r="G147" s="273" t="s">
        <v>216</v>
      </c>
      <c r="H147" s="274">
        <v>3</v>
      </c>
      <c r="I147" s="275"/>
      <c r="J147" s="276">
        <f>ROUND(I147*H147,2)</f>
        <v>0</v>
      </c>
      <c r="K147" s="272" t="s">
        <v>21</v>
      </c>
      <c r="L147" s="277"/>
      <c r="M147" s="278" t="s">
        <v>21</v>
      </c>
      <c r="N147" s="279" t="s">
        <v>43</v>
      </c>
      <c r="O147" s="43"/>
      <c r="P147" s="214">
        <f>O147*H147</f>
        <v>0</v>
      </c>
      <c r="Q147" s="214">
        <v>0</v>
      </c>
      <c r="R147" s="214">
        <f>Q147*H147</f>
        <v>0</v>
      </c>
      <c r="S147" s="214">
        <v>0</v>
      </c>
      <c r="T147" s="215">
        <f>S147*H147</f>
        <v>0</v>
      </c>
      <c r="AR147" s="25" t="s">
        <v>185</v>
      </c>
      <c r="AT147" s="25" t="s">
        <v>197</v>
      </c>
      <c r="AU147" s="25" t="s">
        <v>80</v>
      </c>
      <c r="AY147" s="25" t="s">
        <v>135</v>
      </c>
      <c r="BE147" s="216">
        <f>IF(N147="základní",J147,0)</f>
        <v>0</v>
      </c>
      <c r="BF147" s="216">
        <f>IF(N147="snížená",J147,0)</f>
        <v>0</v>
      </c>
      <c r="BG147" s="216">
        <f>IF(N147="zákl. přenesená",J147,0)</f>
        <v>0</v>
      </c>
      <c r="BH147" s="216">
        <f>IF(N147="sníž. přenesená",J147,0)</f>
        <v>0</v>
      </c>
      <c r="BI147" s="216">
        <f>IF(N147="nulová",J147,0)</f>
        <v>0</v>
      </c>
      <c r="BJ147" s="25" t="s">
        <v>76</v>
      </c>
      <c r="BK147" s="216">
        <f>ROUND(I147*H147,2)</f>
        <v>0</v>
      </c>
      <c r="BL147" s="25" t="s">
        <v>142</v>
      </c>
      <c r="BM147" s="25" t="s">
        <v>217</v>
      </c>
    </row>
    <row r="148" spans="2:65" s="1" customFormat="1" ht="20.399999999999999" customHeight="1">
      <c r="B148" s="42"/>
      <c r="C148" s="270" t="s">
        <v>218</v>
      </c>
      <c r="D148" s="270" t="s">
        <v>197</v>
      </c>
      <c r="E148" s="271" t="s">
        <v>219</v>
      </c>
      <c r="F148" s="272" t="s">
        <v>220</v>
      </c>
      <c r="G148" s="273" t="s">
        <v>216</v>
      </c>
      <c r="H148" s="274">
        <v>2</v>
      </c>
      <c r="I148" s="275"/>
      <c r="J148" s="276">
        <f>ROUND(I148*H148,2)</f>
        <v>0</v>
      </c>
      <c r="K148" s="272" t="s">
        <v>21</v>
      </c>
      <c r="L148" s="277"/>
      <c r="M148" s="278" t="s">
        <v>21</v>
      </c>
      <c r="N148" s="279" t="s">
        <v>43</v>
      </c>
      <c r="O148" s="43"/>
      <c r="P148" s="214">
        <f>O148*H148</f>
        <v>0</v>
      </c>
      <c r="Q148" s="214">
        <v>0</v>
      </c>
      <c r="R148" s="214">
        <f>Q148*H148</f>
        <v>0</v>
      </c>
      <c r="S148" s="214">
        <v>0</v>
      </c>
      <c r="T148" s="215">
        <f>S148*H148</f>
        <v>0</v>
      </c>
      <c r="AR148" s="25" t="s">
        <v>185</v>
      </c>
      <c r="AT148" s="25" t="s">
        <v>197</v>
      </c>
      <c r="AU148" s="25" t="s">
        <v>80</v>
      </c>
      <c r="AY148" s="25" t="s">
        <v>135</v>
      </c>
      <c r="BE148" s="216">
        <f>IF(N148="základní",J148,0)</f>
        <v>0</v>
      </c>
      <c r="BF148" s="216">
        <f>IF(N148="snížená",J148,0)</f>
        <v>0</v>
      </c>
      <c r="BG148" s="216">
        <f>IF(N148="zákl. přenesená",J148,0)</f>
        <v>0</v>
      </c>
      <c r="BH148" s="216">
        <f>IF(N148="sníž. přenesená",J148,0)</f>
        <v>0</v>
      </c>
      <c r="BI148" s="216">
        <f>IF(N148="nulová",J148,0)</f>
        <v>0</v>
      </c>
      <c r="BJ148" s="25" t="s">
        <v>76</v>
      </c>
      <c r="BK148" s="216">
        <f>ROUND(I148*H148,2)</f>
        <v>0</v>
      </c>
      <c r="BL148" s="25" t="s">
        <v>142</v>
      </c>
      <c r="BM148" s="25" t="s">
        <v>221</v>
      </c>
    </row>
    <row r="149" spans="2:65" s="1" customFormat="1" ht="28.8" customHeight="1">
      <c r="B149" s="42"/>
      <c r="C149" s="205" t="s">
        <v>222</v>
      </c>
      <c r="D149" s="205" t="s">
        <v>137</v>
      </c>
      <c r="E149" s="206" t="s">
        <v>223</v>
      </c>
      <c r="F149" s="207" t="s">
        <v>224</v>
      </c>
      <c r="G149" s="208" t="s">
        <v>140</v>
      </c>
      <c r="H149" s="209">
        <v>126.92</v>
      </c>
      <c r="I149" s="210"/>
      <c r="J149" s="211">
        <f>ROUND(I149*H149,2)</f>
        <v>0</v>
      </c>
      <c r="K149" s="207" t="s">
        <v>141</v>
      </c>
      <c r="L149" s="62"/>
      <c r="M149" s="212" t="s">
        <v>21</v>
      </c>
      <c r="N149" s="213" t="s">
        <v>43</v>
      </c>
      <c r="O149" s="43"/>
      <c r="P149" s="214">
        <f>O149*H149</f>
        <v>0</v>
      </c>
      <c r="Q149" s="214">
        <v>0</v>
      </c>
      <c r="R149" s="214">
        <f>Q149*H149</f>
        <v>0</v>
      </c>
      <c r="S149" s="214">
        <v>0</v>
      </c>
      <c r="T149" s="215">
        <f>S149*H149</f>
        <v>0</v>
      </c>
      <c r="AR149" s="25" t="s">
        <v>142</v>
      </c>
      <c r="AT149" s="25" t="s">
        <v>137</v>
      </c>
      <c r="AU149" s="25" t="s">
        <v>80</v>
      </c>
      <c r="AY149" s="25" t="s">
        <v>135</v>
      </c>
      <c r="BE149" s="216">
        <f>IF(N149="základní",J149,0)</f>
        <v>0</v>
      </c>
      <c r="BF149" s="216">
        <f>IF(N149="snížená",J149,0)</f>
        <v>0</v>
      </c>
      <c r="BG149" s="216">
        <f>IF(N149="zákl. přenesená",J149,0)</f>
        <v>0</v>
      </c>
      <c r="BH149" s="216">
        <f>IF(N149="sníž. přenesená",J149,0)</f>
        <v>0</v>
      </c>
      <c r="BI149" s="216">
        <f>IF(N149="nulová",J149,0)</f>
        <v>0</v>
      </c>
      <c r="BJ149" s="25" t="s">
        <v>76</v>
      </c>
      <c r="BK149" s="216">
        <f>ROUND(I149*H149,2)</f>
        <v>0</v>
      </c>
      <c r="BL149" s="25" t="s">
        <v>142</v>
      </c>
      <c r="BM149" s="25" t="s">
        <v>225</v>
      </c>
    </row>
    <row r="150" spans="2:65" s="1" customFormat="1" ht="132">
      <c r="B150" s="42"/>
      <c r="C150" s="64"/>
      <c r="D150" s="217" t="s">
        <v>144</v>
      </c>
      <c r="E150" s="64"/>
      <c r="F150" s="218" t="s">
        <v>226</v>
      </c>
      <c r="G150" s="64"/>
      <c r="H150" s="64"/>
      <c r="I150" s="173"/>
      <c r="J150" s="64"/>
      <c r="K150" s="64"/>
      <c r="L150" s="62"/>
      <c r="M150" s="219"/>
      <c r="N150" s="43"/>
      <c r="O150" s="43"/>
      <c r="P150" s="43"/>
      <c r="Q150" s="43"/>
      <c r="R150" s="43"/>
      <c r="S150" s="43"/>
      <c r="T150" s="79"/>
      <c r="AT150" s="25" t="s">
        <v>144</v>
      </c>
      <c r="AU150" s="25" t="s">
        <v>80</v>
      </c>
    </row>
    <row r="151" spans="2:65" s="12" customFormat="1" ht="12">
      <c r="B151" s="220"/>
      <c r="C151" s="221"/>
      <c r="D151" s="217" t="s">
        <v>146</v>
      </c>
      <c r="E151" s="222" t="s">
        <v>21</v>
      </c>
      <c r="F151" s="223" t="s">
        <v>147</v>
      </c>
      <c r="G151" s="221"/>
      <c r="H151" s="224" t="s">
        <v>21</v>
      </c>
      <c r="I151" s="225"/>
      <c r="J151" s="221"/>
      <c r="K151" s="221"/>
      <c r="L151" s="226"/>
      <c r="M151" s="227"/>
      <c r="N151" s="228"/>
      <c r="O151" s="228"/>
      <c r="P151" s="228"/>
      <c r="Q151" s="228"/>
      <c r="R151" s="228"/>
      <c r="S151" s="228"/>
      <c r="T151" s="229"/>
      <c r="AT151" s="230" t="s">
        <v>146</v>
      </c>
      <c r="AU151" s="230" t="s">
        <v>80</v>
      </c>
      <c r="AV151" s="12" t="s">
        <v>76</v>
      </c>
      <c r="AW151" s="12" t="s">
        <v>35</v>
      </c>
      <c r="AX151" s="12" t="s">
        <v>72</v>
      </c>
      <c r="AY151" s="230" t="s">
        <v>135</v>
      </c>
    </row>
    <row r="152" spans="2:65" s="13" customFormat="1" ht="12">
      <c r="B152" s="231"/>
      <c r="C152" s="232"/>
      <c r="D152" s="217" t="s">
        <v>146</v>
      </c>
      <c r="E152" s="243" t="s">
        <v>21</v>
      </c>
      <c r="F152" s="244" t="s">
        <v>207</v>
      </c>
      <c r="G152" s="232"/>
      <c r="H152" s="245">
        <v>119.38</v>
      </c>
      <c r="I152" s="237"/>
      <c r="J152" s="232"/>
      <c r="K152" s="232"/>
      <c r="L152" s="238"/>
      <c r="M152" s="239"/>
      <c r="N152" s="240"/>
      <c r="O152" s="240"/>
      <c r="P152" s="240"/>
      <c r="Q152" s="240"/>
      <c r="R152" s="240"/>
      <c r="S152" s="240"/>
      <c r="T152" s="241"/>
      <c r="AT152" s="242" t="s">
        <v>146</v>
      </c>
      <c r="AU152" s="242" t="s">
        <v>80</v>
      </c>
      <c r="AV152" s="13" t="s">
        <v>80</v>
      </c>
      <c r="AW152" s="13" t="s">
        <v>35</v>
      </c>
      <c r="AX152" s="13" t="s">
        <v>72</v>
      </c>
      <c r="AY152" s="242" t="s">
        <v>135</v>
      </c>
    </row>
    <row r="153" spans="2:65" s="13" customFormat="1" ht="12">
      <c r="B153" s="231"/>
      <c r="C153" s="232"/>
      <c r="D153" s="217" t="s">
        <v>146</v>
      </c>
      <c r="E153" s="243" t="s">
        <v>21</v>
      </c>
      <c r="F153" s="244" t="s">
        <v>208</v>
      </c>
      <c r="G153" s="232"/>
      <c r="H153" s="245">
        <v>7.54</v>
      </c>
      <c r="I153" s="237"/>
      <c r="J153" s="232"/>
      <c r="K153" s="232"/>
      <c r="L153" s="238"/>
      <c r="M153" s="239"/>
      <c r="N153" s="240"/>
      <c r="O153" s="240"/>
      <c r="P153" s="240"/>
      <c r="Q153" s="240"/>
      <c r="R153" s="240"/>
      <c r="S153" s="240"/>
      <c r="T153" s="241"/>
      <c r="AT153" s="242" t="s">
        <v>146</v>
      </c>
      <c r="AU153" s="242" t="s">
        <v>80</v>
      </c>
      <c r="AV153" s="13" t="s">
        <v>80</v>
      </c>
      <c r="AW153" s="13" t="s">
        <v>35</v>
      </c>
      <c r="AX153" s="13" t="s">
        <v>72</v>
      </c>
      <c r="AY153" s="242" t="s">
        <v>135</v>
      </c>
    </row>
    <row r="154" spans="2:65" s="14" customFormat="1" ht="12">
      <c r="B154" s="246"/>
      <c r="C154" s="247"/>
      <c r="D154" s="233" t="s">
        <v>146</v>
      </c>
      <c r="E154" s="248" t="s">
        <v>21</v>
      </c>
      <c r="F154" s="249" t="s">
        <v>166</v>
      </c>
      <c r="G154" s="247"/>
      <c r="H154" s="250">
        <v>126.92</v>
      </c>
      <c r="I154" s="251"/>
      <c r="J154" s="247"/>
      <c r="K154" s="247"/>
      <c r="L154" s="252"/>
      <c r="M154" s="253"/>
      <c r="N154" s="254"/>
      <c r="O154" s="254"/>
      <c r="P154" s="254"/>
      <c r="Q154" s="254"/>
      <c r="R154" s="254"/>
      <c r="S154" s="254"/>
      <c r="T154" s="255"/>
      <c r="AT154" s="256" t="s">
        <v>146</v>
      </c>
      <c r="AU154" s="256" t="s">
        <v>80</v>
      </c>
      <c r="AV154" s="14" t="s">
        <v>142</v>
      </c>
      <c r="AW154" s="14" t="s">
        <v>35</v>
      </c>
      <c r="AX154" s="14" t="s">
        <v>76</v>
      </c>
      <c r="AY154" s="256" t="s">
        <v>135</v>
      </c>
    </row>
    <row r="155" spans="2:65" s="1" customFormat="1" ht="20.399999999999999" customHeight="1">
      <c r="B155" s="42"/>
      <c r="C155" s="270" t="s">
        <v>10</v>
      </c>
      <c r="D155" s="270" t="s">
        <v>197</v>
      </c>
      <c r="E155" s="271" t="s">
        <v>227</v>
      </c>
      <c r="F155" s="272" t="s">
        <v>228</v>
      </c>
      <c r="G155" s="273" t="s">
        <v>200</v>
      </c>
      <c r="H155" s="274">
        <v>50.768000000000001</v>
      </c>
      <c r="I155" s="275"/>
      <c r="J155" s="276">
        <f>ROUND(I155*H155,2)</f>
        <v>0</v>
      </c>
      <c r="K155" s="272" t="s">
        <v>141</v>
      </c>
      <c r="L155" s="277"/>
      <c r="M155" s="278" t="s">
        <v>21</v>
      </c>
      <c r="N155" s="279" t="s">
        <v>43</v>
      </c>
      <c r="O155" s="43"/>
      <c r="P155" s="214">
        <f>O155*H155</f>
        <v>0</v>
      </c>
      <c r="Q155" s="214">
        <v>1</v>
      </c>
      <c r="R155" s="214">
        <f>Q155*H155</f>
        <v>50.768000000000001</v>
      </c>
      <c r="S155" s="214">
        <v>0</v>
      </c>
      <c r="T155" s="215">
        <f>S155*H155</f>
        <v>0</v>
      </c>
      <c r="AR155" s="25" t="s">
        <v>185</v>
      </c>
      <c r="AT155" s="25" t="s">
        <v>197</v>
      </c>
      <c r="AU155" s="25" t="s">
        <v>80</v>
      </c>
      <c r="AY155" s="25" t="s">
        <v>135</v>
      </c>
      <c r="BE155" s="216">
        <f>IF(N155="základní",J155,0)</f>
        <v>0</v>
      </c>
      <c r="BF155" s="216">
        <f>IF(N155="snížená",J155,0)</f>
        <v>0</v>
      </c>
      <c r="BG155" s="216">
        <f>IF(N155="zákl. přenesená",J155,0)</f>
        <v>0</v>
      </c>
      <c r="BH155" s="216">
        <f>IF(N155="sníž. přenesená",J155,0)</f>
        <v>0</v>
      </c>
      <c r="BI155" s="216">
        <f>IF(N155="nulová",J155,0)</f>
        <v>0</v>
      </c>
      <c r="BJ155" s="25" t="s">
        <v>76</v>
      </c>
      <c r="BK155" s="216">
        <f>ROUND(I155*H155,2)</f>
        <v>0</v>
      </c>
      <c r="BL155" s="25" t="s">
        <v>142</v>
      </c>
      <c r="BM155" s="25" t="s">
        <v>229</v>
      </c>
    </row>
    <row r="156" spans="2:65" s="13" customFormat="1" ht="12">
      <c r="B156" s="231"/>
      <c r="C156" s="232"/>
      <c r="D156" s="217" t="s">
        <v>146</v>
      </c>
      <c r="E156" s="243" t="s">
        <v>21</v>
      </c>
      <c r="F156" s="244" t="s">
        <v>230</v>
      </c>
      <c r="G156" s="232"/>
      <c r="H156" s="245">
        <v>25.384</v>
      </c>
      <c r="I156" s="237"/>
      <c r="J156" s="232"/>
      <c r="K156" s="232"/>
      <c r="L156" s="238"/>
      <c r="M156" s="239"/>
      <c r="N156" s="240"/>
      <c r="O156" s="240"/>
      <c r="P156" s="240"/>
      <c r="Q156" s="240"/>
      <c r="R156" s="240"/>
      <c r="S156" s="240"/>
      <c r="T156" s="241"/>
      <c r="AT156" s="242" t="s">
        <v>146</v>
      </c>
      <c r="AU156" s="242" t="s">
        <v>80</v>
      </c>
      <c r="AV156" s="13" t="s">
        <v>80</v>
      </c>
      <c r="AW156" s="13" t="s">
        <v>35</v>
      </c>
      <c r="AX156" s="13" t="s">
        <v>76</v>
      </c>
      <c r="AY156" s="242" t="s">
        <v>135</v>
      </c>
    </row>
    <row r="157" spans="2:65" s="13" customFormat="1" ht="12">
      <c r="B157" s="231"/>
      <c r="C157" s="232"/>
      <c r="D157" s="217" t="s">
        <v>146</v>
      </c>
      <c r="E157" s="232"/>
      <c r="F157" s="244" t="s">
        <v>231</v>
      </c>
      <c r="G157" s="232"/>
      <c r="H157" s="245">
        <v>50.768000000000001</v>
      </c>
      <c r="I157" s="237"/>
      <c r="J157" s="232"/>
      <c r="K157" s="232"/>
      <c r="L157" s="238"/>
      <c r="M157" s="239"/>
      <c r="N157" s="240"/>
      <c r="O157" s="240"/>
      <c r="P157" s="240"/>
      <c r="Q157" s="240"/>
      <c r="R157" s="240"/>
      <c r="S157" s="240"/>
      <c r="T157" s="241"/>
      <c r="AT157" s="242" t="s">
        <v>146</v>
      </c>
      <c r="AU157" s="242" t="s">
        <v>80</v>
      </c>
      <c r="AV157" s="13" t="s">
        <v>80</v>
      </c>
      <c r="AW157" s="13" t="s">
        <v>6</v>
      </c>
      <c r="AX157" s="13" t="s">
        <v>76</v>
      </c>
      <c r="AY157" s="242" t="s">
        <v>135</v>
      </c>
    </row>
    <row r="158" spans="2:65" s="11" customFormat="1" ht="29.85" customHeight="1">
      <c r="B158" s="188"/>
      <c r="C158" s="189"/>
      <c r="D158" s="202" t="s">
        <v>71</v>
      </c>
      <c r="E158" s="203" t="s">
        <v>80</v>
      </c>
      <c r="F158" s="203" t="s">
        <v>232</v>
      </c>
      <c r="G158" s="189"/>
      <c r="H158" s="189"/>
      <c r="I158" s="192"/>
      <c r="J158" s="204">
        <f>BK158</f>
        <v>0</v>
      </c>
      <c r="K158" s="189"/>
      <c r="L158" s="194"/>
      <c r="M158" s="195"/>
      <c r="N158" s="196"/>
      <c r="O158" s="196"/>
      <c r="P158" s="197">
        <f>SUM(P159:P165)</f>
        <v>0</v>
      </c>
      <c r="Q158" s="196"/>
      <c r="R158" s="197">
        <f>SUM(R159:R165)</f>
        <v>13.1905407</v>
      </c>
      <c r="S158" s="196"/>
      <c r="T158" s="198">
        <f>SUM(T159:T165)</f>
        <v>0</v>
      </c>
      <c r="AR158" s="199" t="s">
        <v>76</v>
      </c>
      <c r="AT158" s="200" t="s">
        <v>71</v>
      </c>
      <c r="AU158" s="200" t="s">
        <v>76</v>
      </c>
      <c r="AY158" s="199" t="s">
        <v>135</v>
      </c>
      <c r="BK158" s="201">
        <f>SUM(BK159:BK165)</f>
        <v>0</v>
      </c>
    </row>
    <row r="159" spans="2:65" s="1" customFormat="1" ht="28.8" customHeight="1">
      <c r="B159" s="42"/>
      <c r="C159" s="205" t="s">
        <v>233</v>
      </c>
      <c r="D159" s="205" t="s">
        <v>137</v>
      </c>
      <c r="E159" s="206" t="s">
        <v>234</v>
      </c>
      <c r="F159" s="207" t="s">
        <v>235</v>
      </c>
      <c r="G159" s="208" t="s">
        <v>158</v>
      </c>
      <c r="H159" s="209">
        <v>5.22</v>
      </c>
      <c r="I159" s="210"/>
      <c r="J159" s="211">
        <f>ROUND(I159*H159,2)</f>
        <v>0</v>
      </c>
      <c r="K159" s="207" t="s">
        <v>141</v>
      </c>
      <c r="L159" s="62"/>
      <c r="M159" s="212" t="s">
        <v>21</v>
      </c>
      <c r="N159" s="213" t="s">
        <v>43</v>
      </c>
      <c r="O159" s="43"/>
      <c r="P159" s="214">
        <f>O159*H159</f>
        <v>0</v>
      </c>
      <c r="Q159" s="214">
        <v>2.45329</v>
      </c>
      <c r="R159" s="214">
        <f>Q159*H159</f>
        <v>12.8061738</v>
      </c>
      <c r="S159" s="214">
        <v>0</v>
      </c>
      <c r="T159" s="215">
        <f>S159*H159</f>
        <v>0</v>
      </c>
      <c r="AR159" s="25" t="s">
        <v>142</v>
      </c>
      <c r="AT159" s="25" t="s">
        <v>137</v>
      </c>
      <c r="AU159" s="25" t="s">
        <v>80</v>
      </c>
      <c r="AY159" s="25" t="s">
        <v>135</v>
      </c>
      <c r="BE159" s="216">
        <f>IF(N159="základní",J159,0)</f>
        <v>0</v>
      </c>
      <c r="BF159" s="216">
        <f>IF(N159="snížená",J159,0)</f>
        <v>0</v>
      </c>
      <c r="BG159" s="216">
        <f>IF(N159="zákl. přenesená",J159,0)</f>
        <v>0</v>
      </c>
      <c r="BH159" s="216">
        <f>IF(N159="sníž. přenesená",J159,0)</f>
        <v>0</v>
      </c>
      <c r="BI159" s="216">
        <f>IF(N159="nulová",J159,0)</f>
        <v>0</v>
      </c>
      <c r="BJ159" s="25" t="s">
        <v>76</v>
      </c>
      <c r="BK159" s="216">
        <f>ROUND(I159*H159,2)</f>
        <v>0</v>
      </c>
      <c r="BL159" s="25" t="s">
        <v>142</v>
      </c>
      <c r="BM159" s="25" t="s">
        <v>236</v>
      </c>
    </row>
    <row r="160" spans="2:65" s="1" customFormat="1" ht="108">
      <c r="B160" s="42"/>
      <c r="C160" s="64"/>
      <c r="D160" s="217" t="s">
        <v>144</v>
      </c>
      <c r="E160" s="64"/>
      <c r="F160" s="218" t="s">
        <v>237</v>
      </c>
      <c r="G160" s="64"/>
      <c r="H160" s="64"/>
      <c r="I160" s="173"/>
      <c r="J160" s="64"/>
      <c r="K160" s="64"/>
      <c r="L160" s="62"/>
      <c r="M160" s="219"/>
      <c r="N160" s="43"/>
      <c r="O160" s="43"/>
      <c r="P160" s="43"/>
      <c r="Q160" s="43"/>
      <c r="R160" s="43"/>
      <c r="S160" s="43"/>
      <c r="T160" s="79"/>
      <c r="AT160" s="25" t="s">
        <v>144</v>
      </c>
      <c r="AU160" s="25" t="s">
        <v>80</v>
      </c>
    </row>
    <row r="161" spans="2:65" s="12" customFormat="1" ht="12">
      <c r="B161" s="220"/>
      <c r="C161" s="221"/>
      <c r="D161" s="217" t="s">
        <v>146</v>
      </c>
      <c r="E161" s="222" t="s">
        <v>21</v>
      </c>
      <c r="F161" s="223" t="s">
        <v>147</v>
      </c>
      <c r="G161" s="221"/>
      <c r="H161" s="224" t="s">
        <v>21</v>
      </c>
      <c r="I161" s="225"/>
      <c r="J161" s="221"/>
      <c r="K161" s="221"/>
      <c r="L161" s="226"/>
      <c r="M161" s="227"/>
      <c r="N161" s="228"/>
      <c r="O161" s="228"/>
      <c r="P161" s="228"/>
      <c r="Q161" s="228"/>
      <c r="R161" s="228"/>
      <c r="S161" s="228"/>
      <c r="T161" s="229"/>
      <c r="AT161" s="230" t="s">
        <v>146</v>
      </c>
      <c r="AU161" s="230" t="s">
        <v>80</v>
      </c>
      <c r="AV161" s="12" t="s">
        <v>76</v>
      </c>
      <c r="AW161" s="12" t="s">
        <v>35</v>
      </c>
      <c r="AX161" s="12" t="s">
        <v>72</v>
      </c>
      <c r="AY161" s="230" t="s">
        <v>135</v>
      </c>
    </row>
    <row r="162" spans="2:65" s="13" customFormat="1" ht="12">
      <c r="B162" s="231"/>
      <c r="C162" s="232"/>
      <c r="D162" s="233" t="s">
        <v>146</v>
      </c>
      <c r="E162" s="234" t="s">
        <v>21</v>
      </c>
      <c r="F162" s="235" t="s">
        <v>238</v>
      </c>
      <c r="G162" s="232"/>
      <c r="H162" s="236">
        <v>5.22</v>
      </c>
      <c r="I162" s="237"/>
      <c r="J162" s="232"/>
      <c r="K162" s="232"/>
      <c r="L162" s="238"/>
      <c r="M162" s="239"/>
      <c r="N162" s="240"/>
      <c r="O162" s="240"/>
      <c r="P162" s="240"/>
      <c r="Q162" s="240"/>
      <c r="R162" s="240"/>
      <c r="S162" s="240"/>
      <c r="T162" s="241"/>
      <c r="AT162" s="242" t="s">
        <v>146</v>
      </c>
      <c r="AU162" s="242" t="s">
        <v>80</v>
      </c>
      <c r="AV162" s="13" t="s">
        <v>80</v>
      </c>
      <c r="AW162" s="13" t="s">
        <v>35</v>
      </c>
      <c r="AX162" s="13" t="s">
        <v>76</v>
      </c>
      <c r="AY162" s="242" t="s">
        <v>135</v>
      </c>
    </row>
    <row r="163" spans="2:65" s="1" customFormat="1" ht="20.399999999999999" customHeight="1">
      <c r="B163" s="42"/>
      <c r="C163" s="205" t="s">
        <v>239</v>
      </c>
      <c r="D163" s="205" t="s">
        <v>137</v>
      </c>
      <c r="E163" s="206" t="s">
        <v>240</v>
      </c>
      <c r="F163" s="207" t="s">
        <v>241</v>
      </c>
      <c r="G163" s="208" t="s">
        <v>200</v>
      </c>
      <c r="H163" s="209">
        <v>0.36499999999999999</v>
      </c>
      <c r="I163" s="210"/>
      <c r="J163" s="211">
        <f>ROUND(I163*H163,2)</f>
        <v>0</v>
      </c>
      <c r="K163" s="207" t="s">
        <v>141</v>
      </c>
      <c r="L163" s="62"/>
      <c r="M163" s="212" t="s">
        <v>21</v>
      </c>
      <c r="N163" s="213" t="s">
        <v>43</v>
      </c>
      <c r="O163" s="43"/>
      <c r="P163" s="214">
        <f>O163*H163</f>
        <v>0</v>
      </c>
      <c r="Q163" s="214">
        <v>1.0530600000000001</v>
      </c>
      <c r="R163" s="214">
        <f>Q163*H163</f>
        <v>0.38436690000000001</v>
      </c>
      <c r="S163" s="214">
        <v>0</v>
      </c>
      <c r="T163" s="215">
        <f>S163*H163</f>
        <v>0</v>
      </c>
      <c r="AR163" s="25" t="s">
        <v>142</v>
      </c>
      <c r="AT163" s="25" t="s">
        <v>137</v>
      </c>
      <c r="AU163" s="25" t="s">
        <v>80</v>
      </c>
      <c r="AY163" s="25" t="s">
        <v>135</v>
      </c>
      <c r="BE163" s="216">
        <f>IF(N163="základní",J163,0)</f>
        <v>0</v>
      </c>
      <c r="BF163" s="216">
        <f>IF(N163="snížená",J163,0)</f>
        <v>0</v>
      </c>
      <c r="BG163" s="216">
        <f>IF(N163="zákl. přenesená",J163,0)</f>
        <v>0</v>
      </c>
      <c r="BH163" s="216">
        <f>IF(N163="sníž. přenesená",J163,0)</f>
        <v>0</v>
      </c>
      <c r="BI163" s="216">
        <f>IF(N163="nulová",J163,0)</f>
        <v>0</v>
      </c>
      <c r="BJ163" s="25" t="s">
        <v>76</v>
      </c>
      <c r="BK163" s="216">
        <f>ROUND(I163*H163,2)</f>
        <v>0</v>
      </c>
      <c r="BL163" s="25" t="s">
        <v>142</v>
      </c>
      <c r="BM163" s="25" t="s">
        <v>242</v>
      </c>
    </row>
    <row r="164" spans="2:65" s="1" customFormat="1" ht="36">
      <c r="B164" s="42"/>
      <c r="C164" s="64"/>
      <c r="D164" s="217" t="s">
        <v>144</v>
      </c>
      <c r="E164" s="64"/>
      <c r="F164" s="218" t="s">
        <v>243</v>
      </c>
      <c r="G164" s="64"/>
      <c r="H164" s="64"/>
      <c r="I164" s="173"/>
      <c r="J164" s="64"/>
      <c r="K164" s="64"/>
      <c r="L164" s="62"/>
      <c r="M164" s="219"/>
      <c r="N164" s="43"/>
      <c r="O164" s="43"/>
      <c r="P164" s="43"/>
      <c r="Q164" s="43"/>
      <c r="R164" s="43"/>
      <c r="S164" s="43"/>
      <c r="T164" s="79"/>
      <c r="AT164" s="25" t="s">
        <v>144</v>
      </c>
      <c r="AU164" s="25" t="s">
        <v>80</v>
      </c>
    </row>
    <row r="165" spans="2:65" s="13" customFormat="1" ht="12">
      <c r="B165" s="231"/>
      <c r="C165" s="232"/>
      <c r="D165" s="217" t="s">
        <v>146</v>
      </c>
      <c r="E165" s="243" t="s">
        <v>21</v>
      </c>
      <c r="F165" s="244" t="s">
        <v>244</v>
      </c>
      <c r="G165" s="232"/>
      <c r="H165" s="245">
        <v>0.36499999999999999</v>
      </c>
      <c r="I165" s="237"/>
      <c r="J165" s="232"/>
      <c r="K165" s="232"/>
      <c r="L165" s="238"/>
      <c r="M165" s="239"/>
      <c r="N165" s="240"/>
      <c r="O165" s="240"/>
      <c r="P165" s="240"/>
      <c r="Q165" s="240"/>
      <c r="R165" s="240"/>
      <c r="S165" s="240"/>
      <c r="T165" s="241"/>
      <c r="AT165" s="242" t="s">
        <v>146</v>
      </c>
      <c r="AU165" s="242" t="s">
        <v>80</v>
      </c>
      <c r="AV165" s="13" t="s">
        <v>80</v>
      </c>
      <c r="AW165" s="13" t="s">
        <v>35</v>
      </c>
      <c r="AX165" s="13" t="s">
        <v>76</v>
      </c>
      <c r="AY165" s="242" t="s">
        <v>135</v>
      </c>
    </row>
    <row r="166" spans="2:65" s="11" customFormat="1" ht="29.85" customHeight="1">
      <c r="B166" s="188"/>
      <c r="C166" s="189"/>
      <c r="D166" s="202" t="s">
        <v>71</v>
      </c>
      <c r="E166" s="203" t="s">
        <v>155</v>
      </c>
      <c r="F166" s="203" t="s">
        <v>245</v>
      </c>
      <c r="G166" s="189"/>
      <c r="H166" s="189"/>
      <c r="I166" s="192"/>
      <c r="J166" s="204">
        <f>BK166</f>
        <v>0</v>
      </c>
      <c r="K166" s="189"/>
      <c r="L166" s="194"/>
      <c r="M166" s="195"/>
      <c r="N166" s="196"/>
      <c r="O166" s="196"/>
      <c r="P166" s="197">
        <f>SUM(P167:P185)</f>
        <v>0</v>
      </c>
      <c r="Q166" s="196"/>
      <c r="R166" s="197">
        <f>SUM(R167:R185)</f>
        <v>2.9488520000000005</v>
      </c>
      <c r="S166" s="196"/>
      <c r="T166" s="198">
        <f>SUM(T167:T185)</f>
        <v>0</v>
      </c>
      <c r="AR166" s="199" t="s">
        <v>76</v>
      </c>
      <c r="AT166" s="200" t="s">
        <v>71</v>
      </c>
      <c r="AU166" s="200" t="s">
        <v>76</v>
      </c>
      <c r="AY166" s="199" t="s">
        <v>135</v>
      </c>
      <c r="BK166" s="201">
        <f>SUM(BK167:BK185)</f>
        <v>0</v>
      </c>
    </row>
    <row r="167" spans="2:65" s="1" customFormat="1" ht="28.8" customHeight="1">
      <c r="B167" s="42"/>
      <c r="C167" s="205" t="s">
        <v>246</v>
      </c>
      <c r="D167" s="205" t="s">
        <v>137</v>
      </c>
      <c r="E167" s="206" t="s">
        <v>247</v>
      </c>
      <c r="F167" s="207" t="s">
        <v>248</v>
      </c>
      <c r="G167" s="208" t="s">
        <v>140</v>
      </c>
      <c r="H167" s="209">
        <v>5.22</v>
      </c>
      <c r="I167" s="210"/>
      <c r="J167" s="211">
        <f>ROUND(I167*H167,2)</f>
        <v>0</v>
      </c>
      <c r="K167" s="207" t="s">
        <v>141</v>
      </c>
      <c r="L167" s="62"/>
      <c r="M167" s="212" t="s">
        <v>21</v>
      </c>
      <c r="N167" s="213" t="s">
        <v>43</v>
      </c>
      <c r="O167" s="43"/>
      <c r="P167" s="214">
        <f>O167*H167</f>
        <v>0</v>
      </c>
      <c r="Q167" s="214">
        <v>0.43939</v>
      </c>
      <c r="R167" s="214">
        <f>Q167*H167</f>
        <v>2.2936158</v>
      </c>
      <c r="S167" s="214">
        <v>0</v>
      </c>
      <c r="T167" s="215">
        <f>S167*H167</f>
        <v>0</v>
      </c>
      <c r="AR167" s="25" t="s">
        <v>142</v>
      </c>
      <c r="AT167" s="25" t="s">
        <v>137</v>
      </c>
      <c r="AU167" s="25" t="s">
        <v>80</v>
      </c>
      <c r="AY167" s="25" t="s">
        <v>135</v>
      </c>
      <c r="BE167" s="216">
        <f>IF(N167="základní",J167,0)</f>
        <v>0</v>
      </c>
      <c r="BF167" s="216">
        <f>IF(N167="snížená",J167,0)</f>
        <v>0</v>
      </c>
      <c r="BG167" s="216">
        <f>IF(N167="zákl. přenesená",J167,0)</f>
        <v>0</v>
      </c>
      <c r="BH167" s="216">
        <f>IF(N167="sníž. přenesená",J167,0)</f>
        <v>0</v>
      </c>
      <c r="BI167" s="216">
        <f>IF(N167="nulová",J167,0)</f>
        <v>0</v>
      </c>
      <c r="BJ167" s="25" t="s">
        <v>76</v>
      </c>
      <c r="BK167" s="216">
        <f>ROUND(I167*H167,2)</f>
        <v>0</v>
      </c>
      <c r="BL167" s="25" t="s">
        <v>142</v>
      </c>
      <c r="BM167" s="25" t="s">
        <v>249</v>
      </c>
    </row>
    <row r="168" spans="2:65" s="1" customFormat="1" ht="72">
      <c r="B168" s="42"/>
      <c r="C168" s="64"/>
      <c r="D168" s="217" t="s">
        <v>144</v>
      </c>
      <c r="E168" s="64"/>
      <c r="F168" s="218" t="s">
        <v>250</v>
      </c>
      <c r="G168" s="64"/>
      <c r="H168" s="64"/>
      <c r="I168" s="173"/>
      <c r="J168" s="64"/>
      <c r="K168" s="64"/>
      <c r="L168" s="62"/>
      <c r="M168" s="219"/>
      <c r="N168" s="43"/>
      <c r="O168" s="43"/>
      <c r="P168" s="43"/>
      <c r="Q168" s="43"/>
      <c r="R168" s="43"/>
      <c r="S168" s="43"/>
      <c r="T168" s="79"/>
      <c r="AT168" s="25" t="s">
        <v>144</v>
      </c>
      <c r="AU168" s="25" t="s">
        <v>80</v>
      </c>
    </row>
    <row r="169" spans="2:65" s="12" customFormat="1" ht="12">
      <c r="B169" s="220"/>
      <c r="C169" s="221"/>
      <c r="D169" s="217" t="s">
        <v>146</v>
      </c>
      <c r="E169" s="222" t="s">
        <v>21</v>
      </c>
      <c r="F169" s="223" t="s">
        <v>147</v>
      </c>
      <c r="G169" s="221"/>
      <c r="H169" s="224" t="s">
        <v>21</v>
      </c>
      <c r="I169" s="225"/>
      <c r="J169" s="221"/>
      <c r="K169" s="221"/>
      <c r="L169" s="226"/>
      <c r="M169" s="227"/>
      <c r="N169" s="228"/>
      <c r="O169" s="228"/>
      <c r="P169" s="228"/>
      <c r="Q169" s="228"/>
      <c r="R169" s="228"/>
      <c r="S169" s="228"/>
      <c r="T169" s="229"/>
      <c r="AT169" s="230" t="s">
        <v>146</v>
      </c>
      <c r="AU169" s="230" t="s">
        <v>80</v>
      </c>
      <c r="AV169" s="12" t="s">
        <v>76</v>
      </c>
      <c r="AW169" s="12" t="s">
        <v>35</v>
      </c>
      <c r="AX169" s="12" t="s">
        <v>72</v>
      </c>
      <c r="AY169" s="230" t="s">
        <v>135</v>
      </c>
    </row>
    <row r="170" spans="2:65" s="13" customFormat="1" ht="12">
      <c r="B170" s="231"/>
      <c r="C170" s="232"/>
      <c r="D170" s="233" t="s">
        <v>146</v>
      </c>
      <c r="E170" s="234" t="s">
        <v>21</v>
      </c>
      <c r="F170" s="235" t="s">
        <v>251</v>
      </c>
      <c r="G170" s="232"/>
      <c r="H170" s="236">
        <v>5.22</v>
      </c>
      <c r="I170" s="237"/>
      <c r="J170" s="232"/>
      <c r="K170" s="232"/>
      <c r="L170" s="238"/>
      <c r="M170" s="239"/>
      <c r="N170" s="240"/>
      <c r="O170" s="240"/>
      <c r="P170" s="240"/>
      <c r="Q170" s="240"/>
      <c r="R170" s="240"/>
      <c r="S170" s="240"/>
      <c r="T170" s="241"/>
      <c r="AT170" s="242" t="s">
        <v>146</v>
      </c>
      <c r="AU170" s="242" t="s">
        <v>80</v>
      </c>
      <c r="AV170" s="13" t="s">
        <v>80</v>
      </c>
      <c r="AW170" s="13" t="s">
        <v>35</v>
      </c>
      <c r="AX170" s="13" t="s">
        <v>76</v>
      </c>
      <c r="AY170" s="242" t="s">
        <v>135</v>
      </c>
    </row>
    <row r="171" spans="2:65" s="1" customFormat="1" ht="28.8" customHeight="1">
      <c r="B171" s="42"/>
      <c r="C171" s="205" t="s">
        <v>252</v>
      </c>
      <c r="D171" s="205" t="s">
        <v>137</v>
      </c>
      <c r="E171" s="206" t="s">
        <v>253</v>
      </c>
      <c r="F171" s="207" t="s">
        <v>254</v>
      </c>
      <c r="G171" s="208" t="s">
        <v>200</v>
      </c>
      <c r="H171" s="209">
        <v>0.02</v>
      </c>
      <c r="I171" s="210"/>
      <c r="J171" s="211">
        <f>ROUND(I171*H171,2)</f>
        <v>0</v>
      </c>
      <c r="K171" s="207" t="s">
        <v>141</v>
      </c>
      <c r="L171" s="62"/>
      <c r="M171" s="212" t="s">
        <v>21</v>
      </c>
      <c r="N171" s="213" t="s">
        <v>43</v>
      </c>
      <c r="O171" s="43"/>
      <c r="P171" s="214">
        <f>O171*H171</f>
        <v>0</v>
      </c>
      <c r="Q171" s="214">
        <v>1.04881</v>
      </c>
      <c r="R171" s="214">
        <f>Q171*H171</f>
        <v>2.09762E-2</v>
      </c>
      <c r="S171" s="214">
        <v>0</v>
      </c>
      <c r="T171" s="215">
        <f>S171*H171</f>
        <v>0</v>
      </c>
      <c r="AR171" s="25" t="s">
        <v>142</v>
      </c>
      <c r="AT171" s="25" t="s">
        <v>137</v>
      </c>
      <c r="AU171" s="25" t="s">
        <v>80</v>
      </c>
      <c r="AY171" s="25" t="s">
        <v>135</v>
      </c>
      <c r="BE171" s="216">
        <f>IF(N171="základní",J171,0)</f>
        <v>0</v>
      </c>
      <c r="BF171" s="216">
        <f>IF(N171="snížená",J171,0)</f>
        <v>0</v>
      </c>
      <c r="BG171" s="216">
        <f>IF(N171="zákl. přenesená",J171,0)</f>
        <v>0</v>
      </c>
      <c r="BH171" s="216">
        <f>IF(N171="sníž. přenesená",J171,0)</f>
        <v>0</v>
      </c>
      <c r="BI171" s="216">
        <f>IF(N171="nulová",J171,0)</f>
        <v>0</v>
      </c>
      <c r="BJ171" s="25" t="s">
        <v>76</v>
      </c>
      <c r="BK171" s="216">
        <f>ROUND(I171*H171,2)</f>
        <v>0</v>
      </c>
      <c r="BL171" s="25" t="s">
        <v>142</v>
      </c>
      <c r="BM171" s="25" t="s">
        <v>255</v>
      </c>
    </row>
    <row r="172" spans="2:65" s="12" customFormat="1" ht="12">
      <c r="B172" s="220"/>
      <c r="C172" s="221"/>
      <c r="D172" s="217" t="s">
        <v>146</v>
      </c>
      <c r="E172" s="222" t="s">
        <v>21</v>
      </c>
      <c r="F172" s="223" t="s">
        <v>147</v>
      </c>
      <c r="G172" s="221"/>
      <c r="H172" s="224" t="s">
        <v>21</v>
      </c>
      <c r="I172" s="225"/>
      <c r="J172" s="221"/>
      <c r="K172" s="221"/>
      <c r="L172" s="226"/>
      <c r="M172" s="227"/>
      <c r="N172" s="228"/>
      <c r="O172" s="228"/>
      <c r="P172" s="228"/>
      <c r="Q172" s="228"/>
      <c r="R172" s="228"/>
      <c r="S172" s="228"/>
      <c r="T172" s="229"/>
      <c r="AT172" s="230" t="s">
        <v>146</v>
      </c>
      <c r="AU172" s="230" t="s">
        <v>80</v>
      </c>
      <c r="AV172" s="12" t="s">
        <v>76</v>
      </c>
      <c r="AW172" s="12" t="s">
        <v>35</v>
      </c>
      <c r="AX172" s="12" t="s">
        <v>72</v>
      </c>
      <c r="AY172" s="230" t="s">
        <v>135</v>
      </c>
    </row>
    <row r="173" spans="2:65" s="13" customFormat="1" ht="12">
      <c r="B173" s="231"/>
      <c r="C173" s="232"/>
      <c r="D173" s="233" t="s">
        <v>146</v>
      </c>
      <c r="E173" s="234" t="s">
        <v>21</v>
      </c>
      <c r="F173" s="235" t="s">
        <v>256</v>
      </c>
      <c r="G173" s="232"/>
      <c r="H173" s="236">
        <v>0.02</v>
      </c>
      <c r="I173" s="237"/>
      <c r="J173" s="232"/>
      <c r="K173" s="232"/>
      <c r="L173" s="238"/>
      <c r="M173" s="239"/>
      <c r="N173" s="240"/>
      <c r="O173" s="240"/>
      <c r="P173" s="240"/>
      <c r="Q173" s="240"/>
      <c r="R173" s="240"/>
      <c r="S173" s="240"/>
      <c r="T173" s="241"/>
      <c r="AT173" s="242" t="s">
        <v>146</v>
      </c>
      <c r="AU173" s="242" t="s">
        <v>80</v>
      </c>
      <c r="AV173" s="13" t="s">
        <v>80</v>
      </c>
      <c r="AW173" s="13" t="s">
        <v>35</v>
      </c>
      <c r="AX173" s="13" t="s">
        <v>76</v>
      </c>
      <c r="AY173" s="242" t="s">
        <v>135</v>
      </c>
    </row>
    <row r="174" spans="2:65" s="1" customFormat="1" ht="40.200000000000003" customHeight="1">
      <c r="B174" s="42"/>
      <c r="C174" s="205" t="s">
        <v>257</v>
      </c>
      <c r="D174" s="205" t="s">
        <v>137</v>
      </c>
      <c r="E174" s="206" t="s">
        <v>258</v>
      </c>
      <c r="F174" s="207" t="s">
        <v>259</v>
      </c>
      <c r="G174" s="208" t="s">
        <v>216</v>
      </c>
      <c r="H174" s="209">
        <v>8</v>
      </c>
      <c r="I174" s="210"/>
      <c r="J174" s="211">
        <f>ROUND(I174*H174,2)</f>
        <v>0</v>
      </c>
      <c r="K174" s="207" t="s">
        <v>141</v>
      </c>
      <c r="L174" s="62"/>
      <c r="M174" s="212" t="s">
        <v>21</v>
      </c>
      <c r="N174" s="213" t="s">
        <v>43</v>
      </c>
      <c r="O174" s="43"/>
      <c r="P174" s="214">
        <f>O174*H174</f>
        <v>0</v>
      </c>
      <c r="Q174" s="214">
        <v>4.6800000000000001E-3</v>
      </c>
      <c r="R174" s="214">
        <f>Q174*H174</f>
        <v>3.7440000000000001E-2</v>
      </c>
      <c r="S174" s="214">
        <v>0</v>
      </c>
      <c r="T174" s="215">
        <f>S174*H174</f>
        <v>0</v>
      </c>
      <c r="AR174" s="25" t="s">
        <v>142</v>
      </c>
      <c r="AT174" s="25" t="s">
        <v>137</v>
      </c>
      <c r="AU174" s="25" t="s">
        <v>80</v>
      </c>
      <c r="AY174" s="25" t="s">
        <v>135</v>
      </c>
      <c r="BE174" s="216">
        <f>IF(N174="základní",J174,0)</f>
        <v>0</v>
      </c>
      <c r="BF174" s="216">
        <f>IF(N174="snížená",J174,0)</f>
        <v>0</v>
      </c>
      <c r="BG174" s="216">
        <f>IF(N174="zákl. přenesená",J174,0)</f>
        <v>0</v>
      </c>
      <c r="BH174" s="216">
        <f>IF(N174="sníž. přenesená",J174,0)</f>
        <v>0</v>
      </c>
      <c r="BI174" s="216">
        <f>IF(N174="nulová",J174,0)</f>
        <v>0</v>
      </c>
      <c r="BJ174" s="25" t="s">
        <v>76</v>
      </c>
      <c r="BK174" s="216">
        <f>ROUND(I174*H174,2)</f>
        <v>0</v>
      </c>
      <c r="BL174" s="25" t="s">
        <v>142</v>
      </c>
      <c r="BM174" s="25" t="s">
        <v>260</v>
      </c>
    </row>
    <row r="175" spans="2:65" s="1" customFormat="1" ht="84">
      <c r="B175" s="42"/>
      <c r="C175" s="64"/>
      <c r="D175" s="233" t="s">
        <v>144</v>
      </c>
      <c r="E175" s="64"/>
      <c r="F175" s="257" t="s">
        <v>261</v>
      </c>
      <c r="G175" s="64"/>
      <c r="H175" s="64"/>
      <c r="I175" s="173"/>
      <c r="J175" s="64"/>
      <c r="K175" s="64"/>
      <c r="L175" s="62"/>
      <c r="M175" s="219"/>
      <c r="N175" s="43"/>
      <c r="O175" s="43"/>
      <c r="P175" s="43"/>
      <c r="Q175" s="43"/>
      <c r="R175" s="43"/>
      <c r="S175" s="43"/>
      <c r="T175" s="79"/>
      <c r="AT175" s="25" t="s">
        <v>144</v>
      </c>
      <c r="AU175" s="25" t="s">
        <v>80</v>
      </c>
    </row>
    <row r="176" spans="2:65" s="1" customFormat="1" ht="28.8" customHeight="1">
      <c r="B176" s="42"/>
      <c r="C176" s="270" t="s">
        <v>9</v>
      </c>
      <c r="D176" s="270" t="s">
        <v>197</v>
      </c>
      <c r="E176" s="271" t="s">
        <v>262</v>
      </c>
      <c r="F176" s="272" t="s">
        <v>263</v>
      </c>
      <c r="G176" s="273" t="s">
        <v>264</v>
      </c>
      <c r="H176" s="274">
        <v>121.8</v>
      </c>
      <c r="I176" s="275"/>
      <c r="J176" s="276">
        <f>ROUND(I176*H176,2)</f>
        <v>0</v>
      </c>
      <c r="K176" s="272" t="s">
        <v>21</v>
      </c>
      <c r="L176" s="277"/>
      <c r="M176" s="278" t="s">
        <v>21</v>
      </c>
      <c r="N176" s="279" t="s">
        <v>43</v>
      </c>
      <c r="O176" s="43"/>
      <c r="P176" s="214">
        <f>O176*H176</f>
        <v>0</v>
      </c>
      <c r="Q176" s="214">
        <v>1E-3</v>
      </c>
      <c r="R176" s="214">
        <f>Q176*H176</f>
        <v>0.12180000000000001</v>
      </c>
      <c r="S176" s="214">
        <v>0</v>
      </c>
      <c r="T176" s="215">
        <f>S176*H176</f>
        <v>0</v>
      </c>
      <c r="AR176" s="25" t="s">
        <v>185</v>
      </c>
      <c r="AT176" s="25" t="s">
        <v>197</v>
      </c>
      <c r="AU176" s="25" t="s">
        <v>80</v>
      </c>
      <c r="AY176" s="25" t="s">
        <v>135</v>
      </c>
      <c r="BE176" s="216">
        <f>IF(N176="základní",J176,0)</f>
        <v>0</v>
      </c>
      <c r="BF176" s="216">
        <f>IF(N176="snížená",J176,0)</f>
        <v>0</v>
      </c>
      <c r="BG176" s="216">
        <f>IF(N176="zákl. přenesená",J176,0)</f>
        <v>0</v>
      </c>
      <c r="BH176" s="216">
        <f>IF(N176="sníž. přenesená",J176,0)</f>
        <v>0</v>
      </c>
      <c r="BI176" s="216">
        <f>IF(N176="nulová",J176,0)</f>
        <v>0</v>
      </c>
      <c r="BJ176" s="25" t="s">
        <v>76</v>
      </c>
      <c r="BK176" s="216">
        <f>ROUND(I176*H176,2)</f>
        <v>0</v>
      </c>
      <c r="BL176" s="25" t="s">
        <v>142</v>
      </c>
      <c r="BM176" s="25" t="s">
        <v>265</v>
      </c>
    </row>
    <row r="177" spans="2:65" s="1" customFormat="1" ht="20.399999999999999" customHeight="1">
      <c r="B177" s="42"/>
      <c r="C177" s="205" t="s">
        <v>266</v>
      </c>
      <c r="D177" s="205" t="s">
        <v>137</v>
      </c>
      <c r="E177" s="206" t="s">
        <v>267</v>
      </c>
      <c r="F177" s="207" t="s">
        <v>268</v>
      </c>
      <c r="G177" s="208" t="s">
        <v>140</v>
      </c>
      <c r="H177" s="209">
        <v>15.6</v>
      </c>
      <c r="I177" s="210"/>
      <c r="J177" s="211">
        <f>ROUND(I177*H177,2)</f>
        <v>0</v>
      </c>
      <c r="K177" s="207" t="s">
        <v>141</v>
      </c>
      <c r="L177" s="62"/>
      <c r="M177" s="212" t="s">
        <v>21</v>
      </c>
      <c r="N177" s="213" t="s">
        <v>43</v>
      </c>
      <c r="O177" s="43"/>
      <c r="P177" s="214">
        <f>O177*H177</f>
        <v>0</v>
      </c>
      <c r="Q177" s="214">
        <v>0</v>
      </c>
      <c r="R177" s="214">
        <f>Q177*H177</f>
        <v>0</v>
      </c>
      <c r="S177" s="214">
        <v>0</v>
      </c>
      <c r="T177" s="215">
        <f>S177*H177</f>
        <v>0</v>
      </c>
      <c r="AR177" s="25" t="s">
        <v>142</v>
      </c>
      <c r="AT177" s="25" t="s">
        <v>137</v>
      </c>
      <c r="AU177" s="25" t="s">
        <v>80</v>
      </c>
      <c r="AY177" s="25" t="s">
        <v>135</v>
      </c>
      <c r="BE177" s="216">
        <f>IF(N177="základní",J177,0)</f>
        <v>0</v>
      </c>
      <c r="BF177" s="216">
        <f>IF(N177="snížená",J177,0)</f>
        <v>0</v>
      </c>
      <c r="BG177" s="216">
        <f>IF(N177="zákl. přenesená",J177,0)</f>
        <v>0</v>
      </c>
      <c r="BH177" s="216">
        <f>IF(N177="sníž. přenesená",J177,0)</f>
        <v>0</v>
      </c>
      <c r="BI177" s="216">
        <f>IF(N177="nulová",J177,0)</f>
        <v>0</v>
      </c>
      <c r="BJ177" s="25" t="s">
        <v>76</v>
      </c>
      <c r="BK177" s="216">
        <f>ROUND(I177*H177,2)</f>
        <v>0</v>
      </c>
      <c r="BL177" s="25" t="s">
        <v>142</v>
      </c>
      <c r="BM177" s="25" t="s">
        <v>269</v>
      </c>
    </row>
    <row r="178" spans="2:65" s="1" customFormat="1" ht="36">
      <c r="B178" s="42"/>
      <c r="C178" s="64"/>
      <c r="D178" s="217" t="s">
        <v>144</v>
      </c>
      <c r="E178" s="64"/>
      <c r="F178" s="218" t="s">
        <v>270</v>
      </c>
      <c r="G178" s="64"/>
      <c r="H178" s="64"/>
      <c r="I178" s="173"/>
      <c r="J178" s="64"/>
      <c r="K178" s="64"/>
      <c r="L178" s="62"/>
      <c r="M178" s="219"/>
      <c r="N178" s="43"/>
      <c r="O178" s="43"/>
      <c r="P178" s="43"/>
      <c r="Q178" s="43"/>
      <c r="R178" s="43"/>
      <c r="S178" s="43"/>
      <c r="T178" s="79"/>
      <c r="AT178" s="25" t="s">
        <v>144</v>
      </c>
      <c r="AU178" s="25" t="s">
        <v>80</v>
      </c>
    </row>
    <row r="179" spans="2:65" s="12" customFormat="1" ht="12">
      <c r="B179" s="220"/>
      <c r="C179" s="221"/>
      <c r="D179" s="217" t="s">
        <v>146</v>
      </c>
      <c r="E179" s="222" t="s">
        <v>21</v>
      </c>
      <c r="F179" s="223" t="s">
        <v>147</v>
      </c>
      <c r="G179" s="221"/>
      <c r="H179" s="224" t="s">
        <v>21</v>
      </c>
      <c r="I179" s="225"/>
      <c r="J179" s="221"/>
      <c r="K179" s="221"/>
      <c r="L179" s="226"/>
      <c r="M179" s="227"/>
      <c r="N179" s="228"/>
      <c r="O179" s="228"/>
      <c r="P179" s="228"/>
      <c r="Q179" s="228"/>
      <c r="R179" s="228"/>
      <c r="S179" s="228"/>
      <c r="T179" s="229"/>
      <c r="AT179" s="230" t="s">
        <v>146</v>
      </c>
      <c r="AU179" s="230" t="s">
        <v>80</v>
      </c>
      <c r="AV179" s="12" t="s">
        <v>76</v>
      </c>
      <c r="AW179" s="12" t="s">
        <v>35</v>
      </c>
      <c r="AX179" s="12" t="s">
        <v>72</v>
      </c>
      <c r="AY179" s="230" t="s">
        <v>135</v>
      </c>
    </row>
    <row r="180" spans="2:65" s="13" customFormat="1" ht="12">
      <c r="B180" s="231"/>
      <c r="C180" s="232"/>
      <c r="D180" s="233" t="s">
        <v>146</v>
      </c>
      <c r="E180" s="234" t="s">
        <v>21</v>
      </c>
      <c r="F180" s="235" t="s">
        <v>271</v>
      </c>
      <c r="G180" s="232"/>
      <c r="H180" s="236">
        <v>15.6</v>
      </c>
      <c r="I180" s="237"/>
      <c r="J180" s="232"/>
      <c r="K180" s="232"/>
      <c r="L180" s="238"/>
      <c r="M180" s="239"/>
      <c r="N180" s="240"/>
      <c r="O180" s="240"/>
      <c r="P180" s="240"/>
      <c r="Q180" s="240"/>
      <c r="R180" s="240"/>
      <c r="S180" s="240"/>
      <c r="T180" s="241"/>
      <c r="AT180" s="242" t="s">
        <v>146</v>
      </c>
      <c r="AU180" s="242" t="s">
        <v>80</v>
      </c>
      <c r="AV180" s="13" t="s">
        <v>80</v>
      </c>
      <c r="AW180" s="13" t="s">
        <v>35</v>
      </c>
      <c r="AX180" s="13" t="s">
        <v>76</v>
      </c>
      <c r="AY180" s="242" t="s">
        <v>135</v>
      </c>
    </row>
    <row r="181" spans="2:65" s="1" customFormat="1" ht="28.8" customHeight="1">
      <c r="B181" s="42"/>
      <c r="C181" s="270" t="s">
        <v>272</v>
      </c>
      <c r="D181" s="270" t="s">
        <v>197</v>
      </c>
      <c r="E181" s="271" t="s">
        <v>273</v>
      </c>
      <c r="F181" s="272" t="s">
        <v>274</v>
      </c>
      <c r="G181" s="273" t="s">
        <v>140</v>
      </c>
      <c r="H181" s="274">
        <v>15.6</v>
      </c>
      <c r="I181" s="275"/>
      <c r="J181" s="276">
        <f>ROUND(I181*H181,2)</f>
        <v>0</v>
      </c>
      <c r="K181" s="272" t="s">
        <v>21</v>
      </c>
      <c r="L181" s="277"/>
      <c r="M181" s="278" t="s">
        <v>21</v>
      </c>
      <c r="N181" s="279" t="s">
        <v>43</v>
      </c>
      <c r="O181" s="43"/>
      <c r="P181" s="214">
        <f>O181*H181</f>
        <v>0</v>
      </c>
      <c r="Q181" s="214">
        <v>0</v>
      </c>
      <c r="R181" s="214">
        <f>Q181*H181</f>
        <v>0</v>
      </c>
      <c r="S181" s="214">
        <v>0</v>
      </c>
      <c r="T181" s="215">
        <f>S181*H181</f>
        <v>0</v>
      </c>
      <c r="AR181" s="25" t="s">
        <v>185</v>
      </c>
      <c r="AT181" s="25" t="s">
        <v>197</v>
      </c>
      <c r="AU181" s="25" t="s">
        <v>80</v>
      </c>
      <c r="AY181" s="25" t="s">
        <v>135</v>
      </c>
      <c r="BE181" s="216">
        <f>IF(N181="základní",J181,0)</f>
        <v>0</v>
      </c>
      <c r="BF181" s="216">
        <f>IF(N181="snížená",J181,0)</f>
        <v>0</v>
      </c>
      <c r="BG181" s="216">
        <f>IF(N181="zákl. přenesená",J181,0)</f>
        <v>0</v>
      </c>
      <c r="BH181" s="216">
        <f>IF(N181="sníž. přenesená",J181,0)</f>
        <v>0</v>
      </c>
      <c r="BI181" s="216">
        <f>IF(N181="nulová",J181,0)</f>
        <v>0</v>
      </c>
      <c r="BJ181" s="25" t="s">
        <v>76</v>
      </c>
      <c r="BK181" s="216">
        <f>ROUND(I181*H181,2)</f>
        <v>0</v>
      </c>
      <c r="BL181" s="25" t="s">
        <v>142</v>
      </c>
      <c r="BM181" s="25" t="s">
        <v>275</v>
      </c>
    </row>
    <row r="182" spans="2:65" s="1" customFormat="1" ht="40.200000000000003" customHeight="1">
      <c r="B182" s="42"/>
      <c r="C182" s="205" t="s">
        <v>276</v>
      </c>
      <c r="D182" s="205" t="s">
        <v>137</v>
      </c>
      <c r="E182" s="206" t="s">
        <v>277</v>
      </c>
      <c r="F182" s="207" t="s">
        <v>278</v>
      </c>
      <c r="G182" s="208" t="s">
        <v>151</v>
      </c>
      <c r="H182" s="209">
        <v>13.05</v>
      </c>
      <c r="I182" s="210"/>
      <c r="J182" s="211">
        <f>ROUND(I182*H182,2)</f>
        <v>0</v>
      </c>
      <c r="K182" s="207" t="s">
        <v>141</v>
      </c>
      <c r="L182" s="62"/>
      <c r="M182" s="212" t="s">
        <v>21</v>
      </c>
      <c r="N182" s="213" t="s">
        <v>43</v>
      </c>
      <c r="O182" s="43"/>
      <c r="P182" s="214">
        <f>O182*H182</f>
        <v>0</v>
      </c>
      <c r="Q182" s="214">
        <v>3.6400000000000002E-2</v>
      </c>
      <c r="R182" s="214">
        <f>Q182*H182</f>
        <v>0.47502000000000005</v>
      </c>
      <c r="S182" s="214">
        <v>0</v>
      </c>
      <c r="T182" s="215">
        <f>S182*H182</f>
        <v>0</v>
      </c>
      <c r="AR182" s="25" t="s">
        <v>142</v>
      </c>
      <c r="AT182" s="25" t="s">
        <v>137</v>
      </c>
      <c r="AU182" s="25" t="s">
        <v>80</v>
      </c>
      <c r="AY182" s="25" t="s">
        <v>135</v>
      </c>
      <c r="BE182" s="216">
        <f>IF(N182="základní",J182,0)</f>
        <v>0</v>
      </c>
      <c r="BF182" s="216">
        <f>IF(N182="snížená",J182,0)</f>
        <v>0</v>
      </c>
      <c r="BG182" s="216">
        <f>IF(N182="zákl. přenesená",J182,0)</f>
        <v>0</v>
      </c>
      <c r="BH182" s="216">
        <f>IF(N182="sníž. přenesená",J182,0)</f>
        <v>0</v>
      </c>
      <c r="BI182" s="216">
        <f>IF(N182="nulová",J182,0)</f>
        <v>0</v>
      </c>
      <c r="BJ182" s="25" t="s">
        <v>76</v>
      </c>
      <c r="BK182" s="216">
        <f>ROUND(I182*H182,2)</f>
        <v>0</v>
      </c>
      <c r="BL182" s="25" t="s">
        <v>142</v>
      </c>
      <c r="BM182" s="25" t="s">
        <v>279</v>
      </c>
    </row>
    <row r="183" spans="2:65" s="1" customFormat="1" ht="132">
      <c r="B183" s="42"/>
      <c r="C183" s="64"/>
      <c r="D183" s="217" t="s">
        <v>144</v>
      </c>
      <c r="E183" s="64"/>
      <c r="F183" s="218" t="s">
        <v>280</v>
      </c>
      <c r="G183" s="64"/>
      <c r="H183" s="64"/>
      <c r="I183" s="173"/>
      <c r="J183" s="64"/>
      <c r="K183" s="64"/>
      <c r="L183" s="62"/>
      <c r="M183" s="219"/>
      <c r="N183" s="43"/>
      <c r="O183" s="43"/>
      <c r="P183" s="43"/>
      <c r="Q183" s="43"/>
      <c r="R183" s="43"/>
      <c r="S183" s="43"/>
      <c r="T183" s="79"/>
      <c r="AT183" s="25" t="s">
        <v>144</v>
      </c>
      <c r="AU183" s="25" t="s">
        <v>80</v>
      </c>
    </row>
    <row r="184" spans="2:65" s="12" customFormat="1" ht="12">
      <c r="B184" s="220"/>
      <c r="C184" s="221"/>
      <c r="D184" s="217" t="s">
        <v>146</v>
      </c>
      <c r="E184" s="222" t="s">
        <v>21</v>
      </c>
      <c r="F184" s="223" t="s">
        <v>147</v>
      </c>
      <c r="G184" s="221"/>
      <c r="H184" s="224" t="s">
        <v>21</v>
      </c>
      <c r="I184" s="225"/>
      <c r="J184" s="221"/>
      <c r="K184" s="221"/>
      <c r="L184" s="226"/>
      <c r="M184" s="227"/>
      <c r="N184" s="228"/>
      <c r="O184" s="228"/>
      <c r="P184" s="228"/>
      <c r="Q184" s="228"/>
      <c r="R184" s="228"/>
      <c r="S184" s="228"/>
      <c r="T184" s="229"/>
      <c r="AT184" s="230" t="s">
        <v>146</v>
      </c>
      <c r="AU184" s="230" t="s">
        <v>80</v>
      </c>
      <c r="AV184" s="12" t="s">
        <v>76</v>
      </c>
      <c r="AW184" s="12" t="s">
        <v>35</v>
      </c>
      <c r="AX184" s="12" t="s">
        <v>72</v>
      </c>
      <c r="AY184" s="230" t="s">
        <v>135</v>
      </c>
    </row>
    <row r="185" spans="2:65" s="13" customFormat="1" ht="12">
      <c r="B185" s="231"/>
      <c r="C185" s="232"/>
      <c r="D185" s="217" t="s">
        <v>146</v>
      </c>
      <c r="E185" s="243" t="s">
        <v>21</v>
      </c>
      <c r="F185" s="244" t="s">
        <v>281</v>
      </c>
      <c r="G185" s="232"/>
      <c r="H185" s="245">
        <v>13.05</v>
      </c>
      <c r="I185" s="237"/>
      <c r="J185" s="232"/>
      <c r="K185" s="232"/>
      <c r="L185" s="238"/>
      <c r="M185" s="239"/>
      <c r="N185" s="240"/>
      <c r="O185" s="240"/>
      <c r="P185" s="240"/>
      <c r="Q185" s="240"/>
      <c r="R185" s="240"/>
      <c r="S185" s="240"/>
      <c r="T185" s="241"/>
      <c r="AT185" s="242" t="s">
        <v>146</v>
      </c>
      <c r="AU185" s="242" t="s">
        <v>80</v>
      </c>
      <c r="AV185" s="13" t="s">
        <v>80</v>
      </c>
      <c r="AW185" s="13" t="s">
        <v>35</v>
      </c>
      <c r="AX185" s="13" t="s">
        <v>76</v>
      </c>
      <c r="AY185" s="242" t="s">
        <v>135</v>
      </c>
    </row>
    <row r="186" spans="2:65" s="11" customFormat="1" ht="29.85" customHeight="1">
      <c r="B186" s="188"/>
      <c r="C186" s="189"/>
      <c r="D186" s="202" t="s">
        <v>71</v>
      </c>
      <c r="E186" s="203" t="s">
        <v>170</v>
      </c>
      <c r="F186" s="203" t="s">
        <v>282</v>
      </c>
      <c r="G186" s="189"/>
      <c r="H186" s="189"/>
      <c r="I186" s="192"/>
      <c r="J186" s="204">
        <f>BK186</f>
        <v>0</v>
      </c>
      <c r="K186" s="189"/>
      <c r="L186" s="194"/>
      <c r="M186" s="195"/>
      <c r="N186" s="196"/>
      <c r="O186" s="196"/>
      <c r="P186" s="197">
        <f>SUM(P187:P192)</f>
        <v>0</v>
      </c>
      <c r="Q186" s="196"/>
      <c r="R186" s="197">
        <f>SUM(R187:R192)</f>
        <v>0</v>
      </c>
      <c r="S186" s="196"/>
      <c r="T186" s="198">
        <f>SUM(T187:T192)</f>
        <v>0</v>
      </c>
      <c r="AR186" s="199" t="s">
        <v>76</v>
      </c>
      <c r="AT186" s="200" t="s">
        <v>71</v>
      </c>
      <c r="AU186" s="200" t="s">
        <v>76</v>
      </c>
      <c r="AY186" s="199" t="s">
        <v>135</v>
      </c>
      <c r="BK186" s="201">
        <f>SUM(BK187:BK192)</f>
        <v>0</v>
      </c>
    </row>
    <row r="187" spans="2:65" s="1" customFormat="1" ht="28.8" customHeight="1">
      <c r="B187" s="42"/>
      <c r="C187" s="205" t="s">
        <v>283</v>
      </c>
      <c r="D187" s="205" t="s">
        <v>137</v>
      </c>
      <c r="E187" s="206" t="s">
        <v>284</v>
      </c>
      <c r="F187" s="207" t="s">
        <v>285</v>
      </c>
      <c r="G187" s="208" t="s">
        <v>140</v>
      </c>
      <c r="H187" s="209">
        <v>17.600000000000001</v>
      </c>
      <c r="I187" s="210"/>
      <c r="J187" s="211">
        <f>ROUND(I187*H187,2)</f>
        <v>0</v>
      </c>
      <c r="K187" s="207" t="s">
        <v>141</v>
      </c>
      <c r="L187" s="62"/>
      <c r="M187" s="212" t="s">
        <v>21</v>
      </c>
      <c r="N187" s="213" t="s">
        <v>43</v>
      </c>
      <c r="O187" s="43"/>
      <c r="P187" s="214">
        <f>O187*H187</f>
        <v>0</v>
      </c>
      <c r="Q187" s="214">
        <v>0</v>
      </c>
      <c r="R187" s="214">
        <f>Q187*H187</f>
        <v>0</v>
      </c>
      <c r="S187" s="214">
        <v>0</v>
      </c>
      <c r="T187" s="215">
        <f>S187*H187</f>
        <v>0</v>
      </c>
      <c r="AR187" s="25" t="s">
        <v>142</v>
      </c>
      <c r="AT187" s="25" t="s">
        <v>137</v>
      </c>
      <c r="AU187" s="25" t="s">
        <v>80</v>
      </c>
      <c r="AY187" s="25" t="s">
        <v>135</v>
      </c>
      <c r="BE187" s="216">
        <f>IF(N187="základní",J187,0)</f>
        <v>0</v>
      </c>
      <c r="BF187" s="216">
        <f>IF(N187="snížená",J187,0)</f>
        <v>0</v>
      </c>
      <c r="BG187" s="216">
        <f>IF(N187="zákl. přenesená",J187,0)</f>
        <v>0</v>
      </c>
      <c r="BH187" s="216">
        <f>IF(N187="sníž. přenesená",J187,0)</f>
        <v>0</v>
      </c>
      <c r="BI187" s="216">
        <f>IF(N187="nulová",J187,0)</f>
        <v>0</v>
      </c>
      <c r="BJ187" s="25" t="s">
        <v>76</v>
      </c>
      <c r="BK187" s="216">
        <f>ROUND(I187*H187,2)</f>
        <v>0</v>
      </c>
      <c r="BL187" s="25" t="s">
        <v>142</v>
      </c>
      <c r="BM187" s="25" t="s">
        <v>286</v>
      </c>
    </row>
    <row r="188" spans="2:65" s="1" customFormat="1" ht="28.8" customHeight="1">
      <c r="B188" s="42"/>
      <c r="C188" s="205" t="s">
        <v>287</v>
      </c>
      <c r="D188" s="205" t="s">
        <v>137</v>
      </c>
      <c r="E188" s="206" t="s">
        <v>288</v>
      </c>
      <c r="F188" s="207" t="s">
        <v>289</v>
      </c>
      <c r="G188" s="208" t="s">
        <v>140</v>
      </c>
      <c r="H188" s="209">
        <v>126.92</v>
      </c>
      <c r="I188" s="210"/>
      <c r="J188" s="211">
        <f>ROUND(I188*H188,2)</f>
        <v>0</v>
      </c>
      <c r="K188" s="207" t="s">
        <v>141</v>
      </c>
      <c r="L188" s="62"/>
      <c r="M188" s="212" t="s">
        <v>21</v>
      </c>
      <c r="N188" s="213" t="s">
        <v>43</v>
      </c>
      <c r="O188" s="43"/>
      <c r="P188" s="214">
        <f>O188*H188</f>
        <v>0</v>
      </c>
      <c r="Q188" s="214">
        <v>0</v>
      </c>
      <c r="R188" s="214">
        <f>Q188*H188</f>
        <v>0</v>
      </c>
      <c r="S188" s="214">
        <v>0</v>
      </c>
      <c r="T188" s="215">
        <f>S188*H188</f>
        <v>0</v>
      </c>
      <c r="AR188" s="25" t="s">
        <v>142</v>
      </c>
      <c r="AT188" s="25" t="s">
        <v>137</v>
      </c>
      <c r="AU188" s="25" t="s">
        <v>80</v>
      </c>
      <c r="AY188" s="25" t="s">
        <v>135</v>
      </c>
      <c r="BE188" s="216">
        <f>IF(N188="základní",J188,0)</f>
        <v>0</v>
      </c>
      <c r="BF188" s="216">
        <f>IF(N188="snížená",J188,0)</f>
        <v>0</v>
      </c>
      <c r="BG188" s="216">
        <f>IF(N188="zákl. přenesená",J188,0)</f>
        <v>0</v>
      </c>
      <c r="BH188" s="216">
        <f>IF(N188="sníž. přenesená",J188,0)</f>
        <v>0</v>
      </c>
      <c r="BI188" s="216">
        <f>IF(N188="nulová",J188,0)</f>
        <v>0</v>
      </c>
      <c r="BJ188" s="25" t="s">
        <v>76</v>
      </c>
      <c r="BK188" s="216">
        <f>ROUND(I188*H188,2)</f>
        <v>0</v>
      </c>
      <c r="BL188" s="25" t="s">
        <v>142</v>
      </c>
      <c r="BM188" s="25" t="s">
        <v>290</v>
      </c>
    </row>
    <row r="189" spans="2:65" s="12" customFormat="1" ht="12">
      <c r="B189" s="220"/>
      <c r="C189" s="221"/>
      <c r="D189" s="217" t="s">
        <v>146</v>
      </c>
      <c r="E189" s="222" t="s">
        <v>21</v>
      </c>
      <c r="F189" s="223" t="s">
        <v>147</v>
      </c>
      <c r="G189" s="221"/>
      <c r="H189" s="224" t="s">
        <v>21</v>
      </c>
      <c r="I189" s="225"/>
      <c r="J189" s="221"/>
      <c r="K189" s="221"/>
      <c r="L189" s="226"/>
      <c r="M189" s="227"/>
      <c r="N189" s="228"/>
      <c r="O189" s="228"/>
      <c r="P189" s="228"/>
      <c r="Q189" s="228"/>
      <c r="R189" s="228"/>
      <c r="S189" s="228"/>
      <c r="T189" s="229"/>
      <c r="AT189" s="230" t="s">
        <v>146</v>
      </c>
      <c r="AU189" s="230" t="s">
        <v>80</v>
      </c>
      <c r="AV189" s="12" t="s">
        <v>76</v>
      </c>
      <c r="AW189" s="12" t="s">
        <v>35</v>
      </c>
      <c r="AX189" s="12" t="s">
        <v>72</v>
      </c>
      <c r="AY189" s="230" t="s">
        <v>135</v>
      </c>
    </row>
    <row r="190" spans="2:65" s="13" customFormat="1" ht="12">
      <c r="B190" s="231"/>
      <c r="C190" s="232"/>
      <c r="D190" s="217" t="s">
        <v>146</v>
      </c>
      <c r="E190" s="243" t="s">
        <v>21</v>
      </c>
      <c r="F190" s="244" t="s">
        <v>207</v>
      </c>
      <c r="G190" s="232"/>
      <c r="H190" s="245">
        <v>119.38</v>
      </c>
      <c r="I190" s="237"/>
      <c r="J190" s="232"/>
      <c r="K190" s="232"/>
      <c r="L190" s="238"/>
      <c r="M190" s="239"/>
      <c r="N190" s="240"/>
      <c r="O190" s="240"/>
      <c r="P190" s="240"/>
      <c r="Q190" s="240"/>
      <c r="R190" s="240"/>
      <c r="S190" s="240"/>
      <c r="T190" s="241"/>
      <c r="AT190" s="242" t="s">
        <v>146</v>
      </c>
      <c r="AU190" s="242" t="s">
        <v>80</v>
      </c>
      <c r="AV190" s="13" t="s">
        <v>80</v>
      </c>
      <c r="AW190" s="13" t="s">
        <v>35</v>
      </c>
      <c r="AX190" s="13" t="s">
        <v>72</v>
      </c>
      <c r="AY190" s="242" t="s">
        <v>135</v>
      </c>
    </row>
    <row r="191" spans="2:65" s="13" customFormat="1" ht="12">
      <c r="B191" s="231"/>
      <c r="C191" s="232"/>
      <c r="D191" s="217" t="s">
        <v>146</v>
      </c>
      <c r="E191" s="243" t="s">
        <v>21</v>
      </c>
      <c r="F191" s="244" t="s">
        <v>208</v>
      </c>
      <c r="G191" s="232"/>
      <c r="H191" s="245">
        <v>7.54</v>
      </c>
      <c r="I191" s="237"/>
      <c r="J191" s="232"/>
      <c r="K191" s="232"/>
      <c r="L191" s="238"/>
      <c r="M191" s="239"/>
      <c r="N191" s="240"/>
      <c r="O191" s="240"/>
      <c r="P191" s="240"/>
      <c r="Q191" s="240"/>
      <c r="R191" s="240"/>
      <c r="S191" s="240"/>
      <c r="T191" s="241"/>
      <c r="AT191" s="242" t="s">
        <v>146</v>
      </c>
      <c r="AU191" s="242" t="s">
        <v>80</v>
      </c>
      <c r="AV191" s="13" t="s">
        <v>80</v>
      </c>
      <c r="AW191" s="13" t="s">
        <v>35</v>
      </c>
      <c r="AX191" s="13" t="s">
        <v>72</v>
      </c>
      <c r="AY191" s="242" t="s">
        <v>135</v>
      </c>
    </row>
    <row r="192" spans="2:65" s="14" customFormat="1" ht="12">
      <c r="B192" s="246"/>
      <c r="C192" s="247"/>
      <c r="D192" s="217" t="s">
        <v>146</v>
      </c>
      <c r="E192" s="280" t="s">
        <v>21</v>
      </c>
      <c r="F192" s="281" t="s">
        <v>166</v>
      </c>
      <c r="G192" s="247"/>
      <c r="H192" s="282">
        <v>126.92</v>
      </c>
      <c r="I192" s="251"/>
      <c r="J192" s="247"/>
      <c r="K192" s="247"/>
      <c r="L192" s="252"/>
      <c r="M192" s="253"/>
      <c r="N192" s="254"/>
      <c r="O192" s="254"/>
      <c r="P192" s="254"/>
      <c r="Q192" s="254"/>
      <c r="R192" s="254"/>
      <c r="S192" s="254"/>
      <c r="T192" s="255"/>
      <c r="AT192" s="256" t="s">
        <v>146</v>
      </c>
      <c r="AU192" s="256" t="s">
        <v>80</v>
      </c>
      <c r="AV192" s="14" t="s">
        <v>142</v>
      </c>
      <c r="AW192" s="14" t="s">
        <v>35</v>
      </c>
      <c r="AX192" s="14" t="s">
        <v>76</v>
      </c>
      <c r="AY192" s="256" t="s">
        <v>135</v>
      </c>
    </row>
    <row r="193" spans="2:65" s="11" customFormat="1" ht="29.85" customHeight="1">
      <c r="B193" s="188"/>
      <c r="C193" s="189"/>
      <c r="D193" s="202" t="s">
        <v>71</v>
      </c>
      <c r="E193" s="203" t="s">
        <v>176</v>
      </c>
      <c r="F193" s="203" t="s">
        <v>291</v>
      </c>
      <c r="G193" s="189"/>
      <c r="H193" s="189"/>
      <c r="I193" s="192"/>
      <c r="J193" s="204">
        <f>BK193</f>
        <v>0</v>
      </c>
      <c r="K193" s="189"/>
      <c r="L193" s="194"/>
      <c r="M193" s="195"/>
      <c r="N193" s="196"/>
      <c r="O193" s="196"/>
      <c r="P193" s="197">
        <f>SUM(P194:P199)</f>
        <v>0</v>
      </c>
      <c r="Q193" s="196"/>
      <c r="R193" s="197">
        <f>SUM(R194:R199)</f>
        <v>12.041748</v>
      </c>
      <c r="S193" s="196"/>
      <c r="T193" s="198">
        <f>SUM(T194:T199)</f>
        <v>0</v>
      </c>
      <c r="AR193" s="199" t="s">
        <v>76</v>
      </c>
      <c r="AT193" s="200" t="s">
        <v>71</v>
      </c>
      <c r="AU193" s="200" t="s">
        <v>76</v>
      </c>
      <c r="AY193" s="199" t="s">
        <v>135</v>
      </c>
      <c r="BK193" s="201">
        <f>SUM(BK194:BK199)</f>
        <v>0</v>
      </c>
    </row>
    <row r="194" spans="2:65" s="1" customFormat="1" ht="28.8" customHeight="1">
      <c r="B194" s="42"/>
      <c r="C194" s="205" t="s">
        <v>292</v>
      </c>
      <c r="D194" s="205" t="s">
        <v>137</v>
      </c>
      <c r="E194" s="206" t="s">
        <v>293</v>
      </c>
      <c r="F194" s="207" t="s">
        <v>294</v>
      </c>
      <c r="G194" s="208" t="s">
        <v>140</v>
      </c>
      <c r="H194" s="209">
        <v>17.600000000000001</v>
      </c>
      <c r="I194" s="210"/>
      <c r="J194" s="211">
        <f>ROUND(I194*H194,2)</f>
        <v>0</v>
      </c>
      <c r="K194" s="207" t="s">
        <v>141</v>
      </c>
      <c r="L194" s="62"/>
      <c r="M194" s="212" t="s">
        <v>21</v>
      </c>
      <c r="N194" s="213" t="s">
        <v>43</v>
      </c>
      <c r="O194" s="43"/>
      <c r="P194" s="214">
        <f>O194*H194</f>
        <v>0</v>
      </c>
      <c r="Q194" s="214">
        <v>0.28361999999999998</v>
      </c>
      <c r="R194" s="214">
        <f>Q194*H194</f>
        <v>4.9917119999999997</v>
      </c>
      <c r="S194" s="214">
        <v>0</v>
      </c>
      <c r="T194" s="215">
        <f>S194*H194</f>
        <v>0</v>
      </c>
      <c r="AR194" s="25" t="s">
        <v>142</v>
      </c>
      <c r="AT194" s="25" t="s">
        <v>137</v>
      </c>
      <c r="AU194" s="25" t="s">
        <v>80</v>
      </c>
      <c r="AY194" s="25" t="s">
        <v>135</v>
      </c>
      <c r="BE194" s="216">
        <f>IF(N194="základní",J194,0)</f>
        <v>0</v>
      </c>
      <c r="BF194" s="216">
        <f>IF(N194="snížená",J194,0)</f>
        <v>0</v>
      </c>
      <c r="BG194" s="216">
        <f>IF(N194="zákl. přenesená",J194,0)</f>
        <v>0</v>
      </c>
      <c r="BH194" s="216">
        <f>IF(N194="sníž. přenesená",J194,0)</f>
        <v>0</v>
      </c>
      <c r="BI194" s="216">
        <f>IF(N194="nulová",J194,0)</f>
        <v>0</v>
      </c>
      <c r="BJ194" s="25" t="s">
        <v>76</v>
      </c>
      <c r="BK194" s="216">
        <f>ROUND(I194*H194,2)</f>
        <v>0</v>
      </c>
      <c r="BL194" s="25" t="s">
        <v>142</v>
      </c>
      <c r="BM194" s="25" t="s">
        <v>295</v>
      </c>
    </row>
    <row r="195" spans="2:65" s="12" customFormat="1" ht="12">
      <c r="B195" s="220"/>
      <c r="C195" s="221"/>
      <c r="D195" s="217" t="s">
        <v>146</v>
      </c>
      <c r="E195" s="222" t="s">
        <v>21</v>
      </c>
      <c r="F195" s="223" t="s">
        <v>147</v>
      </c>
      <c r="G195" s="221"/>
      <c r="H195" s="224" t="s">
        <v>21</v>
      </c>
      <c r="I195" s="225"/>
      <c r="J195" s="221"/>
      <c r="K195" s="221"/>
      <c r="L195" s="226"/>
      <c r="M195" s="227"/>
      <c r="N195" s="228"/>
      <c r="O195" s="228"/>
      <c r="P195" s="228"/>
      <c r="Q195" s="228"/>
      <c r="R195" s="228"/>
      <c r="S195" s="228"/>
      <c r="T195" s="229"/>
      <c r="AT195" s="230" t="s">
        <v>146</v>
      </c>
      <c r="AU195" s="230" t="s">
        <v>80</v>
      </c>
      <c r="AV195" s="12" t="s">
        <v>76</v>
      </c>
      <c r="AW195" s="12" t="s">
        <v>35</v>
      </c>
      <c r="AX195" s="12" t="s">
        <v>72</v>
      </c>
      <c r="AY195" s="230" t="s">
        <v>135</v>
      </c>
    </row>
    <row r="196" spans="2:65" s="13" customFormat="1" ht="12">
      <c r="B196" s="231"/>
      <c r="C196" s="232"/>
      <c r="D196" s="233" t="s">
        <v>146</v>
      </c>
      <c r="E196" s="234" t="s">
        <v>21</v>
      </c>
      <c r="F196" s="235" t="s">
        <v>296</v>
      </c>
      <c r="G196" s="232"/>
      <c r="H196" s="236">
        <v>17.600000000000001</v>
      </c>
      <c r="I196" s="237"/>
      <c r="J196" s="232"/>
      <c r="K196" s="232"/>
      <c r="L196" s="238"/>
      <c r="M196" s="239"/>
      <c r="N196" s="240"/>
      <c r="O196" s="240"/>
      <c r="P196" s="240"/>
      <c r="Q196" s="240"/>
      <c r="R196" s="240"/>
      <c r="S196" s="240"/>
      <c r="T196" s="241"/>
      <c r="AT196" s="242" t="s">
        <v>146</v>
      </c>
      <c r="AU196" s="242" t="s">
        <v>80</v>
      </c>
      <c r="AV196" s="13" t="s">
        <v>80</v>
      </c>
      <c r="AW196" s="13" t="s">
        <v>35</v>
      </c>
      <c r="AX196" s="13" t="s">
        <v>76</v>
      </c>
      <c r="AY196" s="242" t="s">
        <v>135</v>
      </c>
    </row>
    <row r="197" spans="2:65" s="1" customFormat="1" ht="28.8" customHeight="1">
      <c r="B197" s="42"/>
      <c r="C197" s="205" t="s">
        <v>297</v>
      </c>
      <c r="D197" s="205" t="s">
        <v>137</v>
      </c>
      <c r="E197" s="206" t="s">
        <v>298</v>
      </c>
      <c r="F197" s="207" t="s">
        <v>299</v>
      </c>
      <c r="G197" s="208" t="s">
        <v>151</v>
      </c>
      <c r="H197" s="209">
        <v>35.700000000000003</v>
      </c>
      <c r="I197" s="210"/>
      <c r="J197" s="211">
        <f>ROUND(I197*H197,2)</f>
        <v>0</v>
      </c>
      <c r="K197" s="207" t="s">
        <v>141</v>
      </c>
      <c r="L197" s="62"/>
      <c r="M197" s="212" t="s">
        <v>21</v>
      </c>
      <c r="N197" s="213" t="s">
        <v>43</v>
      </c>
      <c r="O197" s="43"/>
      <c r="P197" s="214">
        <f>O197*H197</f>
        <v>0</v>
      </c>
      <c r="Q197" s="214">
        <v>0.19747999999999999</v>
      </c>
      <c r="R197" s="214">
        <f>Q197*H197</f>
        <v>7.0500360000000004</v>
      </c>
      <c r="S197" s="214">
        <v>0</v>
      </c>
      <c r="T197" s="215">
        <f>S197*H197</f>
        <v>0</v>
      </c>
      <c r="AR197" s="25" t="s">
        <v>142</v>
      </c>
      <c r="AT197" s="25" t="s">
        <v>137</v>
      </c>
      <c r="AU197" s="25" t="s">
        <v>80</v>
      </c>
      <c r="AY197" s="25" t="s">
        <v>135</v>
      </c>
      <c r="BE197" s="216">
        <f>IF(N197="základní",J197,0)</f>
        <v>0</v>
      </c>
      <c r="BF197" s="216">
        <f>IF(N197="snížená",J197,0)</f>
        <v>0</v>
      </c>
      <c r="BG197" s="216">
        <f>IF(N197="zákl. přenesená",J197,0)</f>
        <v>0</v>
      </c>
      <c r="BH197" s="216">
        <f>IF(N197="sníž. přenesená",J197,0)</f>
        <v>0</v>
      </c>
      <c r="BI197" s="216">
        <f>IF(N197="nulová",J197,0)</f>
        <v>0</v>
      </c>
      <c r="BJ197" s="25" t="s">
        <v>76</v>
      </c>
      <c r="BK197" s="216">
        <f>ROUND(I197*H197,2)</f>
        <v>0</v>
      </c>
      <c r="BL197" s="25" t="s">
        <v>142</v>
      </c>
      <c r="BM197" s="25" t="s">
        <v>300</v>
      </c>
    </row>
    <row r="198" spans="2:65" s="12" customFormat="1" ht="12">
      <c r="B198" s="220"/>
      <c r="C198" s="221"/>
      <c r="D198" s="217" t="s">
        <v>146</v>
      </c>
      <c r="E198" s="222" t="s">
        <v>21</v>
      </c>
      <c r="F198" s="223" t="s">
        <v>147</v>
      </c>
      <c r="G198" s="221"/>
      <c r="H198" s="224" t="s">
        <v>21</v>
      </c>
      <c r="I198" s="225"/>
      <c r="J198" s="221"/>
      <c r="K198" s="221"/>
      <c r="L198" s="226"/>
      <c r="M198" s="227"/>
      <c r="N198" s="228"/>
      <c r="O198" s="228"/>
      <c r="P198" s="228"/>
      <c r="Q198" s="228"/>
      <c r="R198" s="228"/>
      <c r="S198" s="228"/>
      <c r="T198" s="229"/>
      <c r="AT198" s="230" t="s">
        <v>146</v>
      </c>
      <c r="AU198" s="230" t="s">
        <v>80</v>
      </c>
      <c r="AV198" s="12" t="s">
        <v>76</v>
      </c>
      <c r="AW198" s="12" t="s">
        <v>35</v>
      </c>
      <c r="AX198" s="12" t="s">
        <v>72</v>
      </c>
      <c r="AY198" s="230" t="s">
        <v>135</v>
      </c>
    </row>
    <row r="199" spans="2:65" s="13" customFormat="1" ht="12">
      <c r="B199" s="231"/>
      <c r="C199" s="232"/>
      <c r="D199" s="217" t="s">
        <v>146</v>
      </c>
      <c r="E199" s="243" t="s">
        <v>21</v>
      </c>
      <c r="F199" s="244" t="s">
        <v>301</v>
      </c>
      <c r="G199" s="232"/>
      <c r="H199" s="245">
        <v>35.700000000000003</v>
      </c>
      <c r="I199" s="237"/>
      <c r="J199" s="232"/>
      <c r="K199" s="232"/>
      <c r="L199" s="238"/>
      <c r="M199" s="239"/>
      <c r="N199" s="240"/>
      <c r="O199" s="240"/>
      <c r="P199" s="240"/>
      <c r="Q199" s="240"/>
      <c r="R199" s="240"/>
      <c r="S199" s="240"/>
      <c r="T199" s="241"/>
      <c r="AT199" s="242" t="s">
        <v>146</v>
      </c>
      <c r="AU199" s="242" t="s">
        <v>80</v>
      </c>
      <c r="AV199" s="13" t="s">
        <v>80</v>
      </c>
      <c r="AW199" s="13" t="s">
        <v>35</v>
      </c>
      <c r="AX199" s="13" t="s">
        <v>76</v>
      </c>
      <c r="AY199" s="242" t="s">
        <v>135</v>
      </c>
    </row>
    <row r="200" spans="2:65" s="11" customFormat="1" ht="29.85" customHeight="1">
      <c r="B200" s="188"/>
      <c r="C200" s="189"/>
      <c r="D200" s="202" t="s">
        <v>71</v>
      </c>
      <c r="E200" s="203" t="s">
        <v>196</v>
      </c>
      <c r="F200" s="203" t="s">
        <v>302</v>
      </c>
      <c r="G200" s="189"/>
      <c r="H200" s="189"/>
      <c r="I200" s="192"/>
      <c r="J200" s="204">
        <f>BK200</f>
        <v>0</v>
      </c>
      <c r="K200" s="189"/>
      <c r="L200" s="194"/>
      <c r="M200" s="195"/>
      <c r="N200" s="196"/>
      <c r="O200" s="196"/>
      <c r="P200" s="197">
        <f>SUM(P201:P258)</f>
        <v>0</v>
      </c>
      <c r="Q200" s="196"/>
      <c r="R200" s="197">
        <f>SUM(R201:R258)</f>
        <v>2.5784314500000001</v>
      </c>
      <c r="S200" s="196"/>
      <c r="T200" s="198">
        <f>SUM(T201:T258)</f>
        <v>196.03980700000002</v>
      </c>
      <c r="AR200" s="199" t="s">
        <v>76</v>
      </c>
      <c r="AT200" s="200" t="s">
        <v>71</v>
      </c>
      <c r="AU200" s="200" t="s">
        <v>76</v>
      </c>
      <c r="AY200" s="199" t="s">
        <v>135</v>
      </c>
      <c r="BK200" s="201">
        <f>SUM(BK201:BK258)</f>
        <v>0</v>
      </c>
    </row>
    <row r="201" spans="2:65" s="1" customFormat="1" ht="20.399999999999999" customHeight="1">
      <c r="B201" s="42"/>
      <c r="C201" s="205" t="s">
        <v>303</v>
      </c>
      <c r="D201" s="205" t="s">
        <v>137</v>
      </c>
      <c r="E201" s="206" t="s">
        <v>304</v>
      </c>
      <c r="F201" s="207" t="s">
        <v>305</v>
      </c>
      <c r="G201" s="208" t="s">
        <v>158</v>
      </c>
      <c r="H201" s="209">
        <v>21.609000000000002</v>
      </c>
      <c r="I201" s="210"/>
      <c r="J201" s="211">
        <f>ROUND(I201*H201,2)</f>
        <v>0</v>
      </c>
      <c r="K201" s="207" t="s">
        <v>141</v>
      </c>
      <c r="L201" s="62"/>
      <c r="M201" s="212" t="s">
        <v>21</v>
      </c>
      <c r="N201" s="213" t="s">
        <v>43</v>
      </c>
      <c r="O201" s="43"/>
      <c r="P201" s="214">
        <f>O201*H201</f>
        <v>0</v>
      </c>
      <c r="Q201" s="214">
        <v>0</v>
      </c>
      <c r="R201" s="214">
        <f>Q201*H201</f>
        <v>0</v>
      </c>
      <c r="S201" s="214">
        <v>2</v>
      </c>
      <c r="T201" s="215">
        <f>S201*H201</f>
        <v>43.218000000000004</v>
      </c>
      <c r="AR201" s="25" t="s">
        <v>142</v>
      </c>
      <c r="AT201" s="25" t="s">
        <v>137</v>
      </c>
      <c r="AU201" s="25" t="s">
        <v>80</v>
      </c>
      <c r="AY201" s="25" t="s">
        <v>135</v>
      </c>
      <c r="BE201" s="216">
        <f>IF(N201="základní",J201,0)</f>
        <v>0</v>
      </c>
      <c r="BF201" s="216">
        <f>IF(N201="snížená",J201,0)</f>
        <v>0</v>
      </c>
      <c r="BG201" s="216">
        <f>IF(N201="zákl. přenesená",J201,0)</f>
        <v>0</v>
      </c>
      <c r="BH201" s="216">
        <f>IF(N201="sníž. přenesená",J201,0)</f>
        <v>0</v>
      </c>
      <c r="BI201" s="216">
        <f>IF(N201="nulová",J201,0)</f>
        <v>0</v>
      </c>
      <c r="BJ201" s="25" t="s">
        <v>76</v>
      </c>
      <c r="BK201" s="216">
        <f>ROUND(I201*H201,2)</f>
        <v>0</v>
      </c>
      <c r="BL201" s="25" t="s">
        <v>142</v>
      </c>
      <c r="BM201" s="25" t="s">
        <v>306</v>
      </c>
    </row>
    <row r="202" spans="2:65" s="12" customFormat="1" ht="12">
      <c r="B202" s="220"/>
      <c r="C202" s="221"/>
      <c r="D202" s="217" t="s">
        <v>146</v>
      </c>
      <c r="E202" s="222" t="s">
        <v>21</v>
      </c>
      <c r="F202" s="223" t="s">
        <v>147</v>
      </c>
      <c r="G202" s="221"/>
      <c r="H202" s="224" t="s">
        <v>21</v>
      </c>
      <c r="I202" s="225"/>
      <c r="J202" s="221"/>
      <c r="K202" s="221"/>
      <c r="L202" s="226"/>
      <c r="M202" s="227"/>
      <c r="N202" s="228"/>
      <c r="O202" s="228"/>
      <c r="P202" s="228"/>
      <c r="Q202" s="228"/>
      <c r="R202" s="228"/>
      <c r="S202" s="228"/>
      <c r="T202" s="229"/>
      <c r="AT202" s="230" t="s">
        <v>146</v>
      </c>
      <c r="AU202" s="230" t="s">
        <v>80</v>
      </c>
      <c r="AV202" s="12" t="s">
        <v>76</v>
      </c>
      <c r="AW202" s="12" t="s">
        <v>35</v>
      </c>
      <c r="AX202" s="12" t="s">
        <v>72</v>
      </c>
      <c r="AY202" s="230" t="s">
        <v>135</v>
      </c>
    </row>
    <row r="203" spans="2:65" s="13" customFormat="1" ht="12">
      <c r="B203" s="231"/>
      <c r="C203" s="232"/>
      <c r="D203" s="233" t="s">
        <v>146</v>
      </c>
      <c r="E203" s="234" t="s">
        <v>21</v>
      </c>
      <c r="F203" s="235" t="s">
        <v>307</v>
      </c>
      <c r="G203" s="232"/>
      <c r="H203" s="236">
        <v>21.609000000000002</v>
      </c>
      <c r="I203" s="237"/>
      <c r="J203" s="232"/>
      <c r="K203" s="232"/>
      <c r="L203" s="238"/>
      <c r="M203" s="239"/>
      <c r="N203" s="240"/>
      <c r="O203" s="240"/>
      <c r="P203" s="240"/>
      <c r="Q203" s="240"/>
      <c r="R203" s="240"/>
      <c r="S203" s="240"/>
      <c r="T203" s="241"/>
      <c r="AT203" s="242" t="s">
        <v>146</v>
      </c>
      <c r="AU203" s="242" t="s">
        <v>80</v>
      </c>
      <c r="AV203" s="13" t="s">
        <v>80</v>
      </c>
      <c r="AW203" s="13" t="s">
        <v>35</v>
      </c>
      <c r="AX203" s="13" t="s">
        <v>76</v>
      </c>
      <c r="AY203" s="242" t="s">
        <v>135</v>
      </c>
    </row>
    <row r="204" spans="2:65" s="1" customFormat="1" ht="20.399999999999999" customHeight="1">
      <c r="B204" s="42"/>
      <c r="C204" s="205" t="s">
        <v>308</v>
      </c>
      <c r="D204" s="205" t="s">
        <v>137</v>
      </c>
      <c r="E204" s="206" t="s">
        <v>309</v>
      </c>
      <c r="F204" s="207" t="s">
        <v>310</v>
      </c>
      <c r="G204" s="208" t="s">
        <v>158</v>
      </c>
      <c r="H204" s="209">
        <v>4.8410000000000002</v>
      </c>
      <c r="I204" s="210"/>
      <c r="J204" s="211">
        <f>ROUND(I204*H204,2)</f>
        <v>0</v>
      </c>
      <c r="K204" s="207" t="s">
        <v>141</v>
      </c>
      <c r="L204" s="62"/>
      <c r="M204" s="212" t="s">
        <v>21</v>
      </c>
      <c r="N204" s="213" t="s">
        <v>43</v>
      </c>
      <c r="O204" s="43"/>
      <c r="P204" s="214">
        <f>O204*H204</f>
        <v>0</v>
      </c>
      <c r="Q204" s="214">
        <v>0</v>
      </c>
      <c r="R204" s="214">
        <f>Q204*H204</f>
        <v>0</v>
      </c>
      <c r="S204" s="214">
        <v>2.4</v>
      </c>
      <c r="T204" s="215">
        <f>S204*H204</f>
        <v>11.618399999999999</v>
      </c>
      <c r="AR204" s="25" t="s">
        <v>142</v>
      </c>
      <c r="AT204" s="25" t="s">
        <v>137</v>
      </c>
      <c r="AU204" s="25" t="s">
        <v>80</v>
      </c>
      <c r="AY204" s="25" t="s">
        <v>135</v>
      </c>
      <c r="BE204" s="216">
        <f>IF(N204="základní",J204,0)</f>
        <v>0</v>
      </c>
      <c r="BF204" s="216">
        <f>IF(N204="snížená",J204,0)</f>
        <v>0</v>
      </c>
      <c r="BG204" s="216">
        <f>IF(N204="zákl. přenesená",J204,0)</f>
        <v>0</v>
      </c>
      <c r="BH204" s="216">
        <f>IF(N204="sníž. přenesená",J204,0)</f>
        <v>0</v>
      </c>
      <c r="BI204" s="216">
        <f>IF(N204="nulová",J204,0)</f>
        <v>0</v>
      </c>
      <c r="BJ204" s="25" t="s">
        <v>76</v>
      </c>
      <c r="BK204" s="216">
        <f>ROUND(I204*H204,2)</f>
        <v>0</v>
      </c>
      <c r="BL204" s="25" t="s">
        <v>142</v>
      </c>
      <c r="BM204" s="25" t="s">
        <v>311</v>
      </c>
    </row>
    <row r="205" spans="2:65" s="1" customFormat="1" ht="36">
      <c r="B205" s="42"/>
      <c r="C205" s="64"/>
      <c r="D205" s="217" t="s">
        <v>144</v>
      </c>
      <c r="E205" s="64"/>
      <c r="F205" s="218" t="s">
        <v>312</v>
      </c>
      <c r="G205" s="64"/>
      <c r="H205" s="64"/>
      <c r="I205" s="173"/>
      <c r="J205" s="64"/>
      <c r="K205" s="64"/>
      <c r="L205" s="62"/>
      <c r="M205" s="219"/>
      <c r="N205" s="43"/>
      <c r="O205" s="43"/>
      <c r="P205" s="43"/>
      <c r="Q205" s="43"/>
      <c r="R205" s="43"/>
      <c r="S205" s="43"/>
      <c r="T205" s="79"/>
      <c r="AT205" s="25" t="s">
        <v>144</v>
      </c>
      <c r="AU205" s="25" t="s">
        <v>80</v>
      </c>
    </row>
    <row r="206" spans="2:65" s="12" customFormat="1" ht="12">
      <c r="B206" s="220"/>
      <c r="C206" s="221"/>
      <c r="D206" s="217" t="s">
        <v>146</v>
      </c>
      <c r="E206" s="222" t="s">
        <v>21</v>
      </c>
      <c r="F206" s="223" t="s">
        <v>147</v>
      </c>
      <c r="G206" s="221"/>
      <c r="H206" s="224" t="s">
        <v>21</v>
      </c>
      <c r="I206" s="225"/>
      <c r="J206" s="221"/>
      <c r="K206" s="221"/>
      <c r="L206" s="226"/>
      <c r="M206" s="227"/>
      <c r="N206" s="228"/>
      <c r="O206" s="228"/>
      <c r="P206" s="228"/>
      <c r="Q206" s="228"/>
      <c r="R206" s="228"/>
      <c r="S206" s="228"/>
      <c r="T206" s="229"/>
      <c r="AT206" s="230" t="s">
        <v>146</v>
      </c>
      <c r="AU206" s="230" t="s">
        <v>80</v>
      </c>
      <c r="AV206" s="12" t="s">
        <v>76</v>
      </c>
      <c r="AW206" s="12" t="s">
        <v>35</v>
      </c>
      <c r="AX206" s="12" t="s">
        <v>72</v>
      </c>
      <c r="AY206" s="230" t="s">
        <v>135</v>
      </c>
    </row>
    <row r="207" spans="2:65" s="13" customFormat="1" ht="12">
      <c r="B207" s="231"/>
      <c r="C207" s="232"/>
      <c r="D207" s="233" t="s">
        <v>146</v>
      </c>
      <c r="E207" s="234" t="s">
        <v>21</v>
      </c>
      <c r="F207" s="235" t="s">
        <v>313</v>
      </c>
      <c r="G207" s="232"/>
      <c r="H207" s="236">
        <v>4.8410000000000002</v>
      </c>
      <c r="I207" s="237"/>
      <c r="J207" s="232"/>
      <c r="K207" s="232"/>
      <c r="L207" s="238"/>
      <c r="M207" s="239"/>
      <c r="N207" s="240"/>
      <c r="O207" s="240"/>
      <c r="P207" s="240"/>
      <c r="Q207" s="240"/>
      <c r="R207" s="240"/>
      <c r="S207" s="240"/>
      <c r="T207" s="241"/>
      <c r="AT207" s="242" t="s">
        <v>146</v>
      </c>
      <c r="AU207" s="242" t="s">
        <v>80</v>
      </c>
      <c r="AV207" s="13" t="s">
        <v>80</v>
      </c>
      <c r="AW207" s="13" t="s">
        <v>35</v>
      </c>
      <c r="AX207" s="13" t="s">
        <v>76</v>
      </c>
      <c r="AY207" s="242" t="s">
        <v>135</v>
      </c>
    </row>
    <row r="208" spans="2:65" s="1" customFormat="1" ht="28.8" customHeight="1">
      <c r="B208" s="42"/>
      <c r="C208" s="205" t="s">
        <v>314</v>
      </c>
      <c r="D208" s="205" t="s">
        <v>137</v>
      </c>
      <c r="E208" s="206" t="s">
        <v>315</v>
      </c>
      <c r="F208" s="207" t="s">
        <v>316</v>
      </c>
      <c r="G208" s="208" t="s">
        <v>151</v>
      </c>
      <c r="H208" s="209">
        <v>2.4</v>
      </c>
      <c r="I208" s="210"/>
      <c r="J208" s="211">
        <f>ROUND(I208*H208,2)</f>
        <v>0</v>
      </c>
      <c r="K208" s="207" t="s">
        <v>141</v>
      </c>
      <c r="L208" s="62"/>
      <c r="M208" s="212" t="s">
        <v>21</v>
      </c>
      <c r="N208" s="213" t="s">
        <v>43</v>
      </c>
      <c r="O208" s="43"/>
      <c r="P208" s="214">
        <f>O208*H208</f>
        <v>0</v>
      </c>
      <c r="Q208" s="214">
        <v>0</v>
      </c>
      <c r="R208" s="214">
        <f>Q208*H208</f>
        <v>0</v>
      </c>
      <c r="S208" s="214">
        <v>0.112</v>
      </c>
      <c r="T208" s="215">
        <f>S208*H208</f>
        <v>0.26879999999999998</v>
      </c>
      <c r="AR208" s="25" t="s">
        <v>142</v>
      </c>
      <c r="AT208" s="25" t="s">
        <v>137</v>
      </c>
      <c r="AU208" s="25" t="s">
        <v>80</v>
      </c>
      <c r="AY208" s="25" t="s">
        <v>135</v>
      </c>
      <c r="BE208" s="216">
        <f>IF(N208="základní",J208,0)</f>
        <v>0</v>
      </c>
      <c r="BF208" s="216">
        <f>IF(N208="snížená",J208,0)</f>
        <v>0</v>
      </c>
      <c r="BG208" s="216">
        <f>IF(N208="zákl. přenesená",J208,0)</f>
        <v>0</v>
      </c>
      <c r="BH208" s="216">
        <f>IF(N208="sníž. přenesená",J208,0)</f>
        <v>0</v>
      </c>
      <c r="BI208" s="216">
        <f>IF(N208="nulová",J208,0)</f>
        <v>0</v>
      </c>
      <c r="BJ208" s="25" t="s">
        <v>76</v>
      </c>
      <c r="BK208" s="216">
        <f>ROUND(I208*H208,2)</f>
        <v>0</v>
      </c>
      <c r="BL208" s="25" t="s">
        <v>142</v>
      </c>
      <c r="BM208" s="25" t="s">
        <v>317</v>
      </c>
    </row>
    <row r="209" spans="2:65" s="12" customFormat="1" ht="12">
      <c r="B209" s="220"/>
      <c r="C209" s="221"/>
      <c r="D209" s="217" t="s">
        <v>146</v>
      </c>
      <c r="E209" s="222" t="s">
        <v>21</v>
      </c>
      <c r="F209" s="223" t="s">
        <v>147</v>
      </c>
      <c r="G209" s="221"/>
      <c r="H209" s="224" t="s">
        <v>21</v>
      </c>
      <c r="I209" s="225"/>
      <c r="J209" s="221"/>
      <c r="K209" s="221"/>
      <c r="L209" s="226"/>
      <c r="M209" s="227"/>
      <c r="N209" s="228"/>
      <c r="O209" s="228"/>
      <c r="P209" s="228"/>
      <c r="Q209" s="228"/>
      <c r="R209" s="228"/>
      <c r="S209" s="228"/>
      <c r="T209" s="229"/>
      <c r="AT209" s="230" t="s">
        <v>146</v>
      </c>
      <c r="AU209" s="230" t="s">
        <v>80</v>
      </c>
      <c r="AV209" s="12" t="s">
        <v>76</v>
      </c>
      <c r="AW209" s="12" t="s">
        <v>35</v>
      </c>
      <c r="AX209" s="12" t="s">
        <v>72</v>
      </c>
      <c r="AY209" s="230" t="s">
        <v>135</v>
      </c>
    </row>
    <row r="210" spans="2:65" s="13" customFormat="1" ht="12">
      <c r="B210" s="231"/>
      <c r="C210" s="232"/>
      <c r="D210" s="233" t="s">
        <v>146</v>
      </c>
      <c r="E210" s="234" t="s">
        <v>21</v>
      </c>
      <c r="F210" s="235" t="s">
        <v>318</v>
      </c>
      <c r="G210" s="232"/>
      <c r="H210" s="236">
        <v>2.4</v>
      </c>
      <c r="I210" s="237"/>
      <c r="J210" s="232"/>
      <c r="K210" s="232"/>
      <c r="L210" s="238"/>
      <c r="M210" s="239"/>
      <c r="N210" s="240"/>
      <c r="O210" s="240"/>
      <c r="P210" s="240"/>
      <c r="Q210" s="240"/>
      <c r="R210" s="240"/>
      <c r="S210" s="240"/>
      <c r="T210" s="241"/>
      <c r="AT210" s="242" t="s">
        <v>146</v>
      </c>
      <c r="AU210" s="242" t="s">
        <v>80</v>
      </c>
      <c r="AV210" s="13" t="s">
        <v>80</v>
      </c>
      <c r="AW210" s="13" t="s">
        <v>35</v>
      </c>
      <c r="AX210" s="13" t="s">
        <v>76</v>
      </c>
      <c r="AY210" s="242" t="s">
        <v>135</v>
      </c>
    </row>
    <row r="211" spans="2:65" s="1" customFormat="1" ht="28.8" customHeight="1">
      <c r="B211" s="42"/>
      <c r="C211" s="205" t="s">
        <v>319</v>
      </c>
      <c r="D211" s="205" t="s">
        <v>137</v>
      </c>
      <c r="E211" s="206" t="s">
        <v>320</v>
      </c>
      <c r="F211" s="207" t="s">
        <v>321</v>
      </c>
      <c r="G211" s="208" t="s">
        <v>158</v>
      </c>
      <c r="H211" s="209">
        <v>33.393000000000001</v>
      </c>
      <c r="I211" s="210"/>
      <c r="J211" s="211">
        <f>ROUND(I211*H211,2)</f>
        <v>0</v>
      </c>
      <c r="K211" s="207" t="s">
        <v>141</v>
      </c>
      <c r="L211" s="62"/>
      <c r="M211" s="212" t="s">
        <v>21</v>
      </c>
      <c r="N211" s="213" t="s">
        <v>43</v>
      </c>
      <c r="O211" s="43"/>
      <c r="P211" s="214">
        <f>O211*H211</f>
        <v>0</v>
      </c>
      <c r="Q211" s="214">
        <v>0</v>
      </c>
      <c r="R211" s="214">
        <f>Q211*H211</f>
        <v>0</v>
      </c>
      <c r="S211" s="214">
        <v>2.2000000000000002</v>
      </c>
      <c r="T211" s="215">
        <f>S211*H211</f>
        <v>73.464600000000004</v>
      </c>
      <c r="AR211" s="25" t="s">
        <v>142</v>
      </c>
      <c r="AT211" s="25" t="s">
        <v>137</v>
      </c>
      <c r="AU211" s="25" t="s">
        <v>80</v>
      </c>
      <c r="AY211" s="25" t="s">
        <v>135</v>
      </c>
      <c r="BE211" s="216">
        <f>IF(N211="základní",J211,0)</f>
        <v>0</v>
      </c>
      <c r="BF211" s="216">
        <f>IF(N211="snížená",J211,0)</f>
        <v>0</v>
      </c>
      <c r="BG211" s="216">
        <f>IF(N211="zákl. přenesená",J211,0)</f>
        <v>0</v>
      </c>
      <c r="BH211" s="216">
        <f>IF(N211="sníž. přenesená",J211,0)</f>
        <v>0</v>
      </c>
      <c r="BI211" s="216">
        <f>IF(N211="nulová",J211,0)</f>
        <v>0</v>
      </c>
      <c r="BJ211" s="25" t="s">
        <v>76</v>
      </c>
      <c r="BK211" s="216">
        <f>ROUND(I211*H211,2)</f>
        <v>0</v>
      </c>
      <c r="BL211" s="25" t="s">
        <v>142</v>
      </c>
      <c r="BM211" s="25" t="s">
        <v>322</v>
      </c>
    </row>
    <row r="212" spans="2:65" s="12" customFormat="1" ht="12">
      <c r="B212" s="220"/>
      <c r="C212" s="221"/>
      <c r="D212" s="217" t="s">
        <v>146</v>
      </c>
      <c r="E212" s="222" t="s">
        <v>21</v>
      </c>
      <c r="F212" s="223" t="s">
        <v>147</v>
      </c>
      <c r="G212" s="221"/>
      <c r="H212" s="224" t="s">
        <v>21</v>
      </c>
      <c r="I212" s="225"/>
      <c r="J212" s="221"/>
      <c r="K212" s="221"/>
      <c r="L212" s="226"/>
      <c r="M212" s="227"/>
      <c r="N212" s="228"/>
      <c r="O212" s="228"/>
      <c r="P212" s="228"/>
      <c r="Q212" s="228"/>
      <c r="R212" s="228"/>
      <c r="S212" s="228"/>
      <c r="T212" s="229"/>
      <c r="AT212" s="230" t="s">
        <v>146</v>
      </c>
      <c r="AU212" s="230" t="s">
        <v>80</v>
      </c>
      <c r="AV212" s="12" t="s">
        <v>76</v>
      </c>
      <c r="AW212" s="12" t="s">
        <v>35</v>
      </c>
      <c r="AX212" s="12" t="s">
        <v>72</v>
      </c>
      <c r="AY212" s="230" t="s">
        <v>135</v>
      </c>
    </row>
    <row r="213" spans="2:65" s="13" customFormat="1" ht="12">
      <c r="B213" s="231"/>
      <c r="C213" s="232"/>
      <c r="D213" s="217" t="s">
        <v>146</v>
      </c>
      <c r="E213" s="243" t="s">
        <v>21</v>
      </c>
      <c r="F213" s="244" t="s">
        <v>323</v>
      </c>
      <c r="G213" s="232"/>
      <c r="H213" s="245">
        <v>32.459000000000003</v>
      </c>
      <c r="I213" s="237"/>
      <c r="J213" s="232"/>
      <c r="K213" s="232"/>
      <c r="L213" s="238"/>
      <c r="M213" s="239"/>
      <c r="N213" s="240"/>
      <c r="O213" s="240"/>
      <c r="P213" s="240"/>
      <c r="Q213" s="240"/>
      <c r="R213" s="240"/>
      <c r="S213" s="240"/>
      <c r="T213" s="241"/>
      <c r="AT213" s="242" t="s">
        <v>146</v>
      </c>
      <c r="AU213" s="242" t="s">
        <v>80</v>
      </c>
      <c r="AV213" s="13" t="s">
        <v>80</v>
      </c>
      <c r="AW213" s="13" t="s">
        <v>35</v>
      </c>
      <c r="AX213" s="13" t="s">
        <v>72</v>
      </c>
      <c r="AY213" s="242" t="s">
        <v>135</v>
      </c>
    </row>
    <row r="214" spans="2:65" s="13" customFormat="1" ht="12">
      <c r="B214" s="231"/>
      <c r="C214" s="232"/>
      <c r="D214" s="217" t="s">
        <v>146</v>
      </c>
      <c r="E214" s="243" t="s">
        <v>21</v>
      </c>
      <c r="F214" s="244" t="s">
        <v>324</v>
      </c>
      <c r="G214" s="232"/>
      <c r="H214" s="245">
        <v>0.93400000000000005</v>
      </c>
      <c r="I214" s="237"/>
      <c r="J214" s="232"/>
      <c r="K214" s="232"/>
      <c r="L214" s="238"/>
      <c r="M214" s="239"/>
      <c r="N214" s="240"/>
      <c r="O214" s="240"/>
      <c r="P214" s="240"/>
      <c r="Q214" s="240"/>
      <c r="R214" s="240"/>
      <c r="S214" s="240"/>
      <c r="T214" s="241"/>
      <c r="AT214" s="242" t="s">
        <v>146</v>
      </c>
      <c r="AU214" s="242" t="s">
        <v>80</v>
      </c>
      <c r="AV214" s="13" t="s">
        <v>80</v>
      </c>
      <c r="AW214" s="13" t="s">
        <v>35</v>
      </c>
      <c r="AX214" s="13" t="s">
        <v>72</v>
      </c>
      <c r="AY214" s="242" t="s">
        <v>135</v>
      </c>
    </row>
    <row r="215" spans="2:65" s="14" customFormat="1" ht="12">
      <c r="B215" s="246"/>
      <c r="C215" s="247"/>
      <c r="D215" s="233" t="s">
        <v>146</v>
      </c>
      <c r="E215" s="248" t="s">
        <v>21</v>
      </c>
      <c r="F215" s="249" t="s">
        <v>166</v>
      </c>
      <c r="G215" s="247"/>
      <c r="H215" s="250">
        <v>33.393000000000001</v>
      </c>
      <c r="I215" s="251"/>
      <c r="J215" s="247"/>
      <c r="K215" s="247"/>
      <c r="L215" s="252"/>
      <c r="M215" s="253"/>
      <c r="N215" s="254"/>
      <c r="O215" s="254"/>
      <c r="P215" s="254"/>
      <c r="Q215" s="254"/>
      <c r="R215" s="254"/>
      <c r="S215" s="254"/>
      <c r="T215" s="255"/>
      <c r="AT215" s="256" t="s">
        <v>146</v>
      </c>
      <c r="AU215" s="256" t="s">
        <v>80</v>
      </c>
      <c r="AV215" s="14" t="s">
        <v>142</v>
      </c>
      <c r="AW215" s="14" t="s">
        <v>35</v>
      </c>
      <c r="AX215" s="14" t="s">
        <v>76</v>
      </c>
      <c r="AY215" s="256" t="s">
        <v>135</v>
      </c>
    </row>
    <row r="216" spans="2:65" s="1" customFormat="1" ht="28.8" customHeight="1">
      <c r="B216" s="42"/>
      <c r="C216" s="205" t="s">
        <v>325</v>
      </c>
      <c r="D216" s="205" t="s">
        <v>137</v>
      </c>
      <c r="E216" s="206" t="s">
        <v>326</v>
      </c>
      <c r="F216" s="207" t="s">
        <v>327</v>
      </c>
      <c r="G216" s="208" t="s">
        <v>158</v>
      </c>
      <c r="H216" s="209">
        <v>33.393000000000001</v>
      </c>
      <c r="I216" s="210"/>
      <c r="J216" s="211">
        <f>ROUND(I216*H216,2)</f>
        <v>0</v>
      </c>
      <c r="K216" s="207" t="s">
        <v>141</v>
      </c>
      <c r="L216" s="62"/>
      <c r="M216" s="212" t="s">
        <v>21</v>
      </c>
      <c r="N216" s="213" t="s">
        <v>43</v>
      </c>
      <c r="O216" s="43"/>
      <c r="P216" s="214">
        <f>O216*H216</f>
        <v>0</v>
      </c>
      <c r="Q216" s="214">
        <v>0</v>
      </c>
      <c r="R216" s="214">
        <f>Q216*H216</f>
        <v>0</v>
      </c>
      <c r="S216" s="214">
        <v>2.9000000000000001E-2</v>
      </c>
      <c r="T216" s="215">
        <f>S216*H216</f>
        <v>0.96839700000000006</v>
      </c>
      <c r="AR216" s="25" t="s">
        <v>142</v>
      </c>
      <c r="AT216" s="25" t="s">
        <v>137</v>
      </c>
      <c r="AU216" s="25" t="s">
        <v>80</v>
      </c>
      <c r="AY216" s="25" t="s">
        <v>135</v>
      </c>
      <c r="BE216" s="216">
        <f>IF(N216="základní",J216,0)</f>
        <v>0</v>
      </c>
      <c r="BF216" s="216">
        <f>IF(N216="snížená",J216,0)</f>
        <v>0</v>
      </c>
      <c r="BG216" s="216">
        <f>IF(N216="zákl. přenesená",J216,0)</f>
        <v>0</v>
      </c>
      <c r="BH216" s="216">
        <f>IF(N216="sníž. přenesená",J216,0)</f>
        <v>0</v>
      </c>
      <c r="BI216" s="216">
        <f>IF(N216="nulová",J216,0)</f>
        <v>0</v>
      </c>
      <c r="BJ216" s="25" t="s">
        <v>76</v>
      </c>
      <c r="BK216" s="216">
        <f>ROUND(I216*H216,2)</f>
        <v>0</v>
      </c>
      <c r="BL216" s="25" t="s">
        <v>142</v>
      </c>
      <c r="BM216" s="25" t="s">
        <v>328</v>
      </c>
    </row>
    <row r="217" spans="2:65" s="1" customFormat="1" ht="40.200000000000003" customHeight="1">
      <c r="B217" s="42"/>
      <c r="C217" s="205" t="s">
        <v>329</v>
      </c>
      <c r="D217" s="205" t="s">
        <v>137</v>
      </c>
      <c r="E217" s="206" t="s">
        <v>330</v>
      </c>
      <c r="F217" s="207" t="s">
        <v>331</v>
      </c>
      <c r="G217" s="208" t="s">
        <v>140</v>
      </c>
      <c r="H217" s="209">
        <v>106.86</v>
      </c>
      <c r="I217" s="210"/>
      <c r="J217" s="211">
        <f>ROUND(I217*H217,2)</f>
        <v>0</v>
      </c>
      <c r="K217" s="207" t="s">
        <v>141</v>
      </c>
      <c r="L217" s="62"/>
      <c r="M217" s="212" t="s">
        <v>21</v>
      </c>
      <c r="N217" s="213" t="s">
        <v>43</v>
      </c>
      <c r="O217" s="43"/>
      <c r="P217" s="214">
        <f>O217*H217</f>
        <v>0</v>
      </c>
      <c r="Q217" s="214">
        <v>0</v>
      </c>
      <c r="R217" s="214">
        <f>Q217*H217</f>
        <v>0</v>
      </c>
      <c r="S217" s="214">
        <v>7.3999999999999996E-2</v>
      </c>
      <c r="T217" s="215">
        <f>S217*H217</f>
        <v>7.9076399999999998</v>
      </c>
      <c r="AR217" s="25" t="s">
        <v>142</v>
      </c>
      <c r="AT217" s="25" t="s">
        <v>137</v>
      </c>
      <c r="AU217" s="25" t="s">
        <v>80</v>
      </c>
      <c r="AY217" s="25" t="s">
        <v>135</v>
      </c>
      <c r="BE217" s="216">
        <f>IF(N217="základní",J217,0)</f>
        <v>0</v>
      </c>
      <c r="BF217" s="216">
        <f>IF(N217="snížená",J217,0)</f>
        <v>0</v>
      </c>
      <c r="BG217" s="216">
        <f>IF(N217="zákl. přenesená",J217,0)</f>
        <v>0</v>
      </c>
      <c r="BH217" s="216">
        <f>IF(N217="sníž. přenesená",J217,0)</f>
        <v>0</v>
      </c>
      <c r="BI217" s="216">
        <f>IF(N217="nulová",J217,0)</f>
        <v>0</v>
      </c>
      <c r="BJ217" s="25" t="s">
        <v>76</v>
      </c>
      <c r="BK217" s="216">
        <f>ROUND(I217*H217,2)</f>
        <v>0</v>
      </c>
      <c r="BL217" s="25" t="s">
        <v>142</v>
      </c>
      <c r="BM217" s="25" t="s">
        <v>332</v>
      </c>
    </row>
    <row r="218" spans="2:65" s="1" customFormat="1" ht="24">
      <c r="B218" s="42"/>
      <c r="C218" s="64"/>
      <c r="D218" s="217" t="s">
        <v>144</v>
      </c>
      <c r="E218" s="64"/>
      <c r="F218" s="218" t="s">
        <v>333</v>
      </c>
      <c r="G218" s="64"/>
      <c r="H218" s="64"/>
      <c r="I218" s="173"/>
      <c r="J218" s="64"/>
      <c r="K218" s="64"/>
      <c r="L218" s="62"/>
      <c r="M218" s="219"/>
      <c r="N218" s="43"/>
      <c r="O218" s="43"/>
      <c r="P218" s="43"/>
      <c r="Q218" s="43"/>
      <c r="R218" s="43"/>
      <c r="S218" s="43"/>
      <c r="T218" s="79"/>
      <c r="AT218" s="25" t="s">
        <v>144</v>
      </c>
      <c r="AU218" s="25" t="s">
        <v>80</v>
      </c>
    </row>
    <row r="219" spans="2:65" s="12" customFormat="1" ht="12">
      <c r="B219" s="220"/>
      <c r="C219" s="221"/>
      <c r="D219" s="217" t="s">
        <v>146</v>
      </c>
      <c r="E219" s="222" t="s">
        <v>21</v>
      </c>
      <c r="F219" s="223" t="s">
        <v>147</v>
      </c>
      <c r="G219" s="221"/>
      <c r="H219" s="224" t="s">
        <v>21</v>
      </c>
      <c r="I219" s="225"/>
      <c r="J219" s="221"/>
      <c r="K219" s="221"/>
      <c r="L219" s="226"/>
      <c r="M219" s="227"/>
      <c r="N219" s="228"/>
      <c r="O219" s="228"/>
      <c r="P219" s="228"/>
      <c r="Q219" s="228"/>
      <c r="R219" s="228"/>
      <c r="S219" s="228"/>
      <c r="T219" s="229"/>
      <c r="AT219" s="230" t="s">
        <v>146</v>
      </c>
      <c r="AU219" s="230" t="s">
        <v>80</v>
      </c>
      <c r="AV219" s="12" t="s">
        <v>76</v>
      </c>
      <c r="AW219" s="12" t="s">
        <v>35</v>
      </c>
      <c r="AX219" s="12" t="s">
        <v>72</v>
      </c>
      <c r="AY219" s="230" t="s">
        <v>135</v>
      </c>
    </row>
    <row r="220" spans="2:65" s="13" customFormat="1" ht="12">
      <c r="B220" s="231"/>
      <c r="C220" s="232"/>
      <c r="D220" s="217" t="s">
        <v>146</v>
      </c>
      <c r="E220" s="243" t="s">
        <v>21</v>
      </c>
      <c r="F220" s="244" t="s">
        <v>334</v>
      </c>
      <c r="G220" s="232"/>
      <c r="H220" s="245">
        <v>103.87</v>
      </c>
      <c r="I220" s="237"/>
      <c r="J220" s="232"/>
      <c r="K220" s="232"/>
      <c r="L220" s="238"/>
      <c r="M220" s="239"/>
      <c r="N220" s="240"/>
      <c r="O220" s="240"/>
      <c r="P220" s="240"/>
      <c r="Q220" s="240"/>
      <c r="R220" s="240"/>
      <c r="S220" s="240"/>
      <c r="T220" s="241"/>
      <c r="AT220" s="242" t="s">
        <v>146</v>
      </c>
      <c r="AU220" s="242" t="s">
        <v>80</v>
      </c>
      <c r="AV220" s="13" t="s">
        <v>80</v>
      </c>
      <c r="AW220" s="13" t="s">
        <v>35</v>
      </c>
      <c r="AX220" s="13" t="s">
        <v>72</v>
      </c>
      <c r="AY220" s="242" t="s">
        <v>135</v>
      </c>
    </row>
    <row r="221" spans="2:65" s="13" customFormat="1" ht="12">
      <c r="B221" s="231"/>
      <c r="C221" s="232"/>
      <c r="D221" s="217" t="s">
        <v>146</v>
      </c>
      <c r="E221" s="243" t="s">
        <v>21</v>
      </c>
      <c r="F221" s="244" t="s">
        <v>335</v>
      </c>
      <c r="G221" s="232"/>
      <c r="H221" s="245">
        <v>2.99</v>
      </c>
      <c r="I221" s="237"/>
      <c r="J221" s="232"/>
      <c r="K221" s="232"/>
      <c r="L221" s="238"/>
      <c r="M221" s="239"/>
      <c r="N221" s="240"/>
      <c r="O221" s="240"/>
      <c r="P221" s="240"/>
      <c r="Q221" s="240"/>
      <c r="R221" s="240"/>
      <c r="S221" s="240"/>
      <c r="T221" s="241"/>
      <c r="AT221" s="242" t="s">
        <v>146</v>
      </c>
      <c r="AU221" s="242" t="s">
        <v>80</v>
      </c>
      <c r="AV221" s="13" t="s">
        <v>80</v>
      </c>
      <c r="AW221" s="13" t="s">
        <v>35</v>
      </c>
      <c r="AX221" s="13" t="s">
        <v>72</v>
      </c>
      <c r="AY221" s="242" t="s">
        <v>135</v>
      </c>
    </row>
    <row r="222" spans="2:65" s="14" customFormat="1" ht="12">
      <c r="B222" s="246"/>
      <c r="C222" s="247"/>
      <c r="D222" s="233" t="s">
        <v>146</v>
      </c>
      <c r="E222" s="248" t="s">
        <v>21</v>
      </c>
      <c r="F222" s="249" t="s">
        <v>166</v>
      </c>
      <c r="G222" s="247"/>
      <c r="H222" s="250">
        <v>106.86</v>
      </c>
      <c r="I222" s="251"/>
      <c r="J222" s="247"/>
      <c r="K222" s="247"/>
      <c r="L222" s="252"/>
      <c r="M222" s="253"/>
      <c r="N222" s="254"/>
      <c r="O222" s="254"/>
      <c r="P222" s="254"/>
      <c r="Q222" s="254"/>
      <c r="R222" s="254"/>
      <c r="S222" s="254"/>
      <c r="T222" s="255"/>
      <c r="AT222" s="256" t="s">
        <v>146</v>
      </c>
      <c r="AU222" s="256" t="s">
        <v>80</v>
      </c>
      <c r="AV222" s="14" t="s">
        <v>142</v>
      </c>
      <c r="AW222" s="14" t="s">
        <v>35</v>
      </c>
      <c r="AX222" s="14" t="s">
        <v>76</v>
      </c>
      <c r="AY222" s="256" t="s">
        <v>135</v>
      </c>
    </row>
    <row r="223" spans="2:65" s="1" customFormat="1" ht="28.8" customHeight="1">
      <c r="B223" s="42"/>
      <c r="C223" s="205" t="s">
        <v>336</v>
      </c>
      <c r="D223" s="205" t="s">
        <v>137</v>
      </c>
      <c r="E223" s="206" t="s">
        <v>337</v>
      </c>
      <c r="F223" s="207" t="s">
        <v>338</v>
      </c>
      <c r="G223" s="208" t="s">
        <v>158</v>
      </c>
      <c r="H223" s="209">
        <v>37.402000000000001</v>
      </c>
      <c r="I223" s="210"/>
      <c r="J223" s="211">
        <f>ROUND(I223*H223,2)</f>
        <v>0</v>
      </c>
      <c r="K223" s="207" t="s">
        <v>141</v>
      </c>
      <c r="L223" s="62"/>
      <c r="M223" s="212" t="s">
        <v>21</v>
      </c>
      <c r="N223" s="213" t="s">
        <v>43</v>
      </c>
      <c r="O223" s="43"/>
      <c r="P223" s="214">
        <f>O223*H223</f>
        <v>0</v>
      </c>
      <c r="Q223" s="214">
        <v>0</v>
      </c>
      <c r="R223" s="214">
        <f>Q223*H223</f>
        <v>0</v>
      </c>
      <c r="S223" s="214">
        <v>1.4</v>
      </c>
      <c r="T223" s="215">
        <f>S223*H223</f>
        <v>52.3628</v>
      </c>
      <c r="AR223" s="25" t="s">
        <v>142</v>
      </c>
      <c r="AT223" s="25" t="s">
        <v>137</v>
      </c>
      <c r="AU223" s="25" t="s">
        <v>80</v>
      </c>
      <c r="AY223" s="25" t="s">
        <v>135</v>
      </c>
      <c r="BE223" s="216">
        <f>IF(N223="základní",J223,0)</f>
        <v>0</v>
      </c>
      <c r="BF223" s="216">
        <f>IF(N223="snížená",J223,0)</f>
        <v>0</v>
      </c>
      <c r="BG223" s="216">
        <f>IF(N223="zákl. přenesená",J223,0)</f>
        <v>0</v>
      </c>
      <c r="BH223" s="216">
        <f>IF(N223="sníž. přenesená",J223,0)</f>
        <v>0</v>
      </c>
      <c r="BI223" s="216">
        <f>IF(N223="nulová",J223,0)</f>
        <v>0</v>
      </c>
      <c r="BJ223" s="25" t="s">
        <v>76</v>
      </c>
      <c r="BK223" s="216">
        <f>ROUND(I223*H223,2)</f>
        <v>0</v>
      </c>
      <c r="BL223" s="25" t="s">
        <v>142</v>
      </c>
      <c r="BM223" s="25" t="s">
        <v>339</v>
      </c>
    </row>
    <row r="224" spans="2:65" s="12" customFormat="1" ht="12">
      <c r="B224" s="220"/>
      <c r="C224" s="221"/>
      <c r="D224" s="217" t="s">
        <v>146</v>
      </c>
      <c r="E224" s="222" t="s">
        <v>21</v>
      </c>
      <c r="F224" s="223" t="s">
        <v>147</v>
      </c>
      <c r="G224" s="221"/>
      <c r="H224" s="224" t="s">
        <v>21</v>
      </c>
      <c r="I224" s="225"/>
      <c r="J224" s="221"/>
      <c r="K224" s="221"/>
      <c r="L224" s="226"/>
      <c r="M224" s="227"/>
      <c r="N224" s="228"/>
      <c r="O224" s="228"/>
      <c r="P224" s="228"/>
      <c r="Q224" s="228"/>
      <c r="R224" s="228"/>
      <c r="S224" s="228"/>
      <c r="T224" s="229"/>
      <c r="AT224" s="230" t="s">
        <v>146</v>
      </c>
      <c r="AU224" s="230" t="s">
        <v>80</v>
      </c>
      <c r="AV224" s="12" t="s">
        <v>76</v>
      </c>
      <c r="AW224" s="12" t="s">
        <v>35</v>
      </c>
      <c r="AX224" s="12" t="s">
        <v>72</v>
      </c>
      <c r="AY224" s="230" t="s">
        <v>135</v>
      </c>
    </row>
    <row r="225" spans="2:65" s="13" customFormat="1" ht="12">
      <c r="B225" s="231"/>
      <c r="C225" s="232"/>
      <c r="D225" s="217" t="s">
        <v>146</v>
      </c>
      <c r="E225" s="243" t="s">
        <v>21</v>
      </c>
      <c r="F225" s="244" t="s">
        <v>340</v>
      </c>
      <c r="G225" s="232"/>
      <c r="H225" s="245">
        <v>36.354999999999997</v>
      </c>
      <c r="I225" s="237"/>
      <c r="J225" s="232"/>
      <c r="K225" s="232"/>
      <c r="L225" s="238"/>
      <c r="M225" s="239"/>
      <c r="N225" s="240"/>
      <c r="O225" s="240"/>
      <c r="P225" s="240"/>
      <c r="Q225" s="240"/>
      <c r="R225" s="240"/>
      <c r="S225" s="240"/>
      <c r="T225" s="241"/>
      <c r="AT225" s="242" t="s">
        <v>146</v>
      </c>
      <c r="AU225" s="242" t="s">
        <v>80</v>
      </c>
      <c r="AV225" s="13" t="s">
        <v>80</v>
      </c>
      <c r="AW225" s="13" t="s">
        <v>35</v>
      </c>
      <c r="AX225" s="13" t="s">
        <v>72</v>
      </c>
      <c r="AY225" s="242" t="s">
        <v>135</v>
      </c>
    </row>
    <row r="226" spans="2:65" s="13" customFormat="1" ht="12">
      <c r="B226" s="231"/>
      <c r="C226" s="232"/>
      <c r="D226" s="217" t="s">
        <v>146</v>
      </c>
      <c r="E226" s="243" t="s">
        <v>21</v>
      </c>
      <c r="F226" s="244" t="s">
        <v>341</v>
      </c>
      <c r="G226" s="232"/>
      <c r="H226" s="245">
        <v>1.0469999999999999</v>
      </c>
      <c r="I226" s="237"/>
      <c r="J226" s="232"/>
      <c r="K226" s="232"/>
      <c r="L226" s="238"/>
      <c r="M226" s="239"/>
      <c r="N226" s="240"/>
      <c r="O226" s="240"/>
      <c r="P226" s="240"/>
      <c r="Q226" s="240"/>
      <c r="R226" s="240"/>
      <c r="S226" s="240"/>
      <c r="T226" s="241"/>
      <c r="AT226" s="242" t="s">
        <v>146</v>
      </c>
      <c r="AU226" s="242" t="s">
        <v>80</v>
      </c>
      <c r="AV226" s="13" t="s">
        <v>80</v>
      </c>
      <c r="AW226" s="13" t="s">
        <v>35</v>
      </c>
      <c r="AX226" s="13" t="s">
        <v>72</v>
      </c>
      <c r="AY226" s="242" t="s">
        <v>135</v>
      </c>
    </row>
    <row r="227" spans="2:65" s="14" customFormat="1" ht="12">
      <c r="B227" s="246"/>
      <c r="C227" s="247"/>
      <c r="D227" s="233" t="s">
        <v>146</v>
      </c>
      <c r="E227" s="248" t="s">
        <v>21</v>
      </c>
      <c r="F227" s="249" t="s">
        <v>166</v>
      </c>
      <c r="G227" s="247"/>
      <c r="H227" s="250">
        <v>37.402000000000001</v>
      </c>
      <c r="I227" s="251"/>
      <c r="J227" s="247"/>
      <c r="K227" s="247"/>
      <c r="L227" s="252"/>
      <c r="M227" s="253"/>
      <c r="N227" s="254"/>
      <c r="O227" s="254"/>
      <c r="P227" s="254"/>
      <c r="Q227" s="254"/>
      <c r="R227" s="254"/>
      <c r="S227" s="254"/>
      <c r="T227" s="255"/>
      <c r="AT227" s="256" t="s">
        <v>146</v>
      </c>
      <c r="AU227" s="256" t="s">
        <v>80</v>
      </c>
      <c r="AV227" s="14" t="s">
        <v>142</v>
      </c>
      <c r="AW227" s="14" t="s">
        <v>35</v>
      </c>
      <c r="AX227" s="14" t="s">
        <v>76</v>
      </c>
      <c r="AY227" s="256" t="s">
        <v>135</v>
      </c>
    </row>
    <row r="228" spans="2:65" s="1" customFormat="1" ht="28.8" customHeight="1">
      <c r="B228" s="42"/>
      <c r="C228" s="205" t="s">
        <v>342</v>
      </c>
      <c r="D228" s="205" t="s">
        <v>137</v>
      </c>
      <c r="E228" s="206" t="s">
        <v>343</v>
      </c>
      <c r="F228" s="207" t="s">
        <v>344</v>
      </c>
      <c r="G228" s="208" t="s">
        <v>151</v>
      </c>
      <c r="H228" s="209">
        <v>46.1</v>
      </c>
      <c r="I228" s="210"/>
      <c r="J228" s="211">
        <f>ROUND(I228*H228,2)</f>
        <v>0</v>
      </c>
      <c r="K228" s="207" t="s">
        <v>141</v>
      </c>
      <c r="L228" s="62"/>
      <c r="M228" s="212" t="s">
        <v>21</v>
      </c>
      <c r="N228" s="213" t="s">
        <v>43</v>
      </c>
      <c r="O228" s="43"/>
      <c r="P228" s="214">
        <f>O228*H228</f>
        <v>0</v>
      </c>
      <c r="Q228" s="214">
        <v>0</v>
      </c>
      <c r="R228" s="214">
        <f>Q228*H228</f>
        <v>0</v>
      </c>
      <c r="S228" s="214">
        <v>3.6999999999999998E-2</v>
      </c>
      <c r="T228" s="215">
        <f>S228*H228</f>
        <v>1.7057</v>
      </c>
      <c r="AR228" s="25" t="s">
        <v>142</v>
      </c>
      <c r="AT228" s="25" t="s">
        <v>137</v>
      </c>
      <c r="AU228" s="25" t="s">
        <v>80</v>
      </c>
      <c r="AY228" s="25" t="s">
        <v>135</v>
      </c>
      <c r="BE228" s="216">
        <f>IF(N228="základní",J228,0)</f>
        <v>0</v>
      </c>
      <c r="BF228" s="216">
        <f>IF(N228="snížená",J228,0)</f>
        <v>0</v>
      </c>
      <c r="BG228" s="216">
        <f>IF(N228="zákl. přenesená",J228,0)</f>
        <v>0</v>
      </c>
      <c r="BH228" s="216">
        <f>IF(N228="sníž. přenesená",J228,0)</f>
        <v>0</v>
      </c>
      <c r="BI228" s="216">
        <f>IF(N228="nulová",J228,0)</f>
        <v>0</v>
      </c>
      <c r="BJ228" s="25" t="s">
        <v>76</v>
      </c>
      <c r="BK228" s="216">
        <f>ROUND(I228*H228,2)</f>
        <v>0</v>
      </c>
      <c r="BL228" s="25" t="s">
        <v>142</v>
      </c>
      <c r="BM228" s="25" t="s">
        <v>345</v>
      </c>
    </row>
    <row r="229" spans="2:65" s="12" customFormat="1" ht="12">
      <c r="B229" s="220"/>
      <c r="C229" s="221"/>
      <c r="D229" s="217" t="s">
        <v>146</v>
      </c>
      <c r="E229" s="222" t="s">
        <v>21</v>
      </c>
      <c r="F229" s="223" t="s">
        <v>147</v>
      </c>
      <c r="G229" s="221"/>
      <c r="H229" s="224" t="s">
        <v>21</v>
      </c>
      <c r="I229" s="225"/>
      <c r="J229" s="221"/>
      <c r="K229" s="221"/>
      <c r="L229" s="226"/>
      <c r="M229" s="227"/>
      <c r="N229" s="228"/>
      <c r="O229" s="228"/>
      <c r="P229" s="228"/>
      <c r="Q229" s="228"/>
      <c r="R229" s="228"/>
      <c r="S229" s="228"/>
      <c r="T229" s="229"/>
      <c r="AT229" s="230" t="s">
        <v>146</v>
      </c>
      <c r="AU229" s="230" t="s">
        <v>80</v>
      </c>
      <c r="AV229" s="12" t="s">
        <v>76</v>
      </c>
      <c r="AW229" s="12" t="s">
        <v>35</v>
      </c>
      <c r="AX229" s="12" t="s">
        <v>72</v>
      </c>
      <c r="AY229" s="230" t="s">
        <v>135</v>
      </c>
    </row>
    <row r="230" spans="2:65" s="13" customFormat="1" ht="12">
      <c r="B230" s="231"/>
      <c r="C230" s="232"/>
      <c r="D230" s="233" t="s">
        <v>146</v>
      </c>
      <c r="E230" s="234" t="s">
        <v>21</v>
      </c>
      <c r="F230" s="235" t="s">
        <v>346</v>
      </c>
      <c r="G230" s="232"/>
      <c r="H230" s="236">
        <v>46.1</v>
      </c>
      <c r="I230" s="237"/>
      <c r="J230" s="232"/>
      <c r="K230" s="232"/>
      <c r="L230" s="238"/>
      <c r="M230" s="239"/>
      <c r="N230" s="240"/>
      <c r="O230" s="240"/>
      <c r="P230" s="240"/>
      <c r="Q230" s="240"/>
      <c r="R230" s="240"/>
      <c r="S230" s="240"/>
      <c r="T230" s="241"/>
      <c r="AT230" s="242" t="s">
        <v>146</v>
      </c>
      <c r="AU230" s="242" t="s">
        <v>80</v>
      </c>
      <c r="AV230" s="13" t="s">
        <v>80</v>
      </c>
      <c r="AW230" s="13" t="s">
        <v>35</v>
      </c>
      <c r="AX230" s="13" t="s">
        <v>76</v>
      </c>
      <c r="AY230" s="242" t="s">
        <v>135</v>
      </c>
    </row>
    <row r="231" spans="2:65" s="1" customFormat="1" ht="28.8" customHeight="1">
      <c r="B231" s="42"/>
      <c r="C231" s="205" t="s">
        <v>347</v>
      </c>
      <c r="D231" s="205" t="s">
        <v>137</v>
      </c>
      <c r="E231" s="206" t="s">
        <v>348</v>
      </c>
      <c r="F231" s="207" t="s">
        <v>349</v>
      </c>
      <c r="G231" s="208" t="s">
        <v>140</v>
      </c>
      <c r="H231" s="209">
        <v>21.96</v>
      </c>
      <c r="I231" s="210"/>
      <c r="J231" s="211">
        <f>ROUND(I231*H231,2)</f>
        <v>0</v>
      </c>
      <c r="K231" s="207" t="s">
        <v>141</v>
      </c>
      <c r="L231" s="62"/>
      <c r="M231" s="212" t="s">
        <v>21</v>
      </c>
      <c r="N231" s="213" t="s">
        <v>43</v>
      </c>
      <c r="O231" s="43"/>
      <c r="P231" s="214">
        <f>O231*H231</f>
        <v>0</v>
      </c>
      <c r="Q231" s="214">
        <v>0</v>
      </c>
      <c r="R231" s="214">
        <f>Q231*H231</f>
        <v>0</v>
      </c>
      <c r="S231" s="214">
        <v>8.8999999999999996E-2</v>
      </c>
      <c r="T231" s="215">
        <f>S231*H231</f>
        <v>1.95444</v>
      </c>
      <c r="AR231" s="25" t="s">
        <v>142</v>
      </c>
      <c r="AT231" s="25" t="s">
        <v>137</v>
      </c>
      <c r="AU231" s="25" t="s">
        <v>80</v>
      </c>
      <c r="AY231" s="25" t="s">
        <v>135</v>
      </c>
      <c r="BE231" s="216">
        <f>IF(N231="základní",J231,0)</f>
        <v>0</v>
      </c>
      <c r="BF231" s="216">
        <f>IF(N231="snížená",J231,0)</f>
        <v>0</v>
      </c>
      <c r="BG231" s="216">
        <f>IF(N231="zákl. přenesená",J231,0)</f>
        <v>0</v>
      </c>
      <c r="BH231" s="216">
        <f>IF(N231="sníž. přenesená",J231,0)</f>
        <v>0</v>
      </c>
      <c r="BI231" s="216">
        <f>IF(N231="nulová",J231,0)</f>
        <v>0</v>
      </c>
      <c r="BJ231" s="25" t="s">
        <v>76</v>
      </c>
      <c r="BK231" s="216">
        <f>ROUND(I231*H231,2)</f>
        <v>0</v>
      </c>
      <c r="BL231" s="25" t="s">
        <v>142</v>
      </c>
      <c r="BM231" s="25" t="s">
        <v>350</v>
      </c>
    </row>
    <row r="232" spans="2:65" s="1" customFormat="1" ht="24">
      <c r="B232" s="42"/>
      <c r="C232" s="64"/>
      <c r="D232" s="217" t="s">
        <v>144</v>
      </c>
      <c r="E232" s="64"/>
      <c r="F232" s="218" t="s">
        <v>333</v>
      </c>
      <c r="G232" s="64"/>
      <c r="H232" s="64"/>
      <c r="I232" s="173"/>
      <c r="J232" s="64"/>
      <c r="K232" s="64"/>
      <c r="L232" s="62"/>
      <c r="M232" s="219"/>
      <c r="N232" s="43"/>
      <c r="O232" s="43"/>
      <c r="P232" s="43"/>
      <c r="Q232" s="43"/>
      <c r="R232" s="43"/>
      <c r="S232" s="43"/>
      <c r="T232" s="79"/>
      <c r="AT232" s="25" t="s">
        <v>144</v>
      </c>
      <c r="AU232" s="25" t="s">
        <v>80</v>
      </c>
    </row>
    <row r="233" spans="2:65" s="12" customFormat="1" ht="12">
      <c r="B233" s="220"/>
      <c r="C233" s="221"/>
      <c r="D233" s="217" t="s">
        <v>146</v>
      </c>
      <c r="E233" s="222" t="s">
        <v>21</v>
      </c>
      <c r="F233" s="223" t="s">
        <v>147</v>
      </c>
      <c r="G233" s="221"/>
      <c r="H233" s="224" t="s">
        <v>21</v>
      </c>
      <c r="I233" s="225"/>
      <c r="J233" s="221"/>
      <c r="K233" s="221"/>
      <c r="L233" s="226"/>
      <c r="M233" s="227"/>
      <c r="N233" s="228"/>
      <c r="O233" s="228"/>
      <c r="P233" s="228"/>
      <c r="Q233" s="228"/>
      <c r="R233" s="228"/>
      <c r="S233" s="228"/>
      <c r="T233" s="229"/>
      <c r="AT233" s="230" t="s">
        <v>146</v>
      </c>
      <c r="AU233" s="230" t="s">
        <v>80</v>
      </c>
      <c r="AV233" s="12" t="s">
        <v>76</v>
      </c>
      <c r="AW233" s="12" t="s">
        <v>35</v>
      </c>
      <c r="AX233" s="12" t="s">
        <v>72</v>
      </c>
      <c r="AY233" s="230" t="s">
        <v>135</v>
      </c>
    </row>
    <row r="234" spans="2:65" s="13" customFormat="1" ht="12">
      <c r="B234" s="231"/>
      <c r="C234" s="232"/>
      <c r="D234" s="217" t="s">
        <v>146</v>
      </c>
      <c r="E234" s="243" t="s">
        <v>21</v>
      </c>
      <c r="F234" s="244" t="s">
        <v>351</v>
      </c>
      <c r="G234" s="232"/>
      <c r="H234" s="245">
        <v>14.04</v>
      </c>
      <c r="I234" s="237"/>
      <c r="J234" s="232"/>
      <c r="K234" s="232"/>
      <c r="L234" s="238"/>
      <c r="M234" s="239"/>
      <c r="N234" s="240"/>
      <c r="O234" s="240"/>
      <c r="P234" s="240"/>
      <c r="Q234" s="240"/>
      <c r="R234" s="240"/>
      <c r="S234" s="240"/>
      <c r="T234" s="241"/>
      <c r="AT234" s="242" t="s">
        <v>146</v>
      </c>
      <c r="AU234" s="242" t="s">
        <v>80</v>
      </c>
      <c r="AV234" s="13" t="s">
        <v>80</v>
      </c>
      <c r="AW234" s="13" t="s">
        <v>35</v>
      </c>
      <c r="AX234" s="13" t="s">
        <v>72</v>
      </c>
      <c r="AY234" s="242" t="s">
        <v>135</v>
      </c>
    </row>
    <row r="235" spans="2:65" s="12" customFormat="1" ht="12">
      <c r="B235" s="220"/>
      <c r="C235" s="221"/>
      <c r="D235" s="217" t="s">
        <v>146</v>
      </c>
      <c r="E235" s="222" t="s">
        <v>21</v>
      </c>
      <c r="F235" s="223" t="s">
        <v>147</v>
      </c>
      <c r="G235" s="221"/>
      <c r="H235" s="224" t="s">
        <v>21</v>
      </c>
      <c r="I235" s="225"/>
      <c r="J235" s="221"/>
      <c r="K235" s="221"/>
      <c r="L235" s="226"/>
      <c r="M235" s="227"/>
      <c r="N235" s="228"/>
      <c r="O235" s="228"/>
      <c r="P235" s="228"/>
      <c r="Q235" s="228"/>
      <c r="R235" s="228"/>
      <c r="S235" s="228"/>
      <c r="T235" s="229"/>
      <c r="AT235" s="230" t="s">
        <v>146</v>
      </c>
      <c r="AU235" s="230" t="s">
        <v>80</v>
      </c>
      <c r="AV235" s="12" t="s">
        <v>76</v>
      </c>
      <c r="AW235" s="12" t="s">
        <v>35</v>
      </c>
      <c r="AX235" s="12" t="s">
        <v>72</v>
      </c>
      <c r="AY235" s="230" t="s">
        <v>135</v>
      </c>
    </row>
    <row r="236" spans="2:65" s="12" customFormat="1" ht="12">
      <c r="B236" s="220"/>
      <c r="C236" s="221"/>
      <c r="D236" s="217" t="s">
        <v>146</v>
      </c>
      <c r="E236" s="222" t="s">
        <v>21</v>
      </c>
      <c r="F236" s="223" t="s">
        <v>352</v>
      </c>
      <c r="G236" s="221"/>
      <c r="H236" s="224" t="s">
        <v>21</v>
      </c>
      <c r="I236" s="225"/>
      <c r="J236" s="221"/>
      <c r="K236" s="221"/>
      <c r="L236" s="226"/>
      <c r="M236" s="227"/>
      <c r="N236" s="228"/>
      <c r="O236" s="228"/>
      <c r="P236" s="228"/>
      <c r="Q236" s="228"/>
      <c r="R236" s="228"/>
      <c r="S236" s="228"/>
      <c r="T236" s="229"/>
      <c r="AT236" s="230" t="s">
        <v>146</v>
      </c>
      <c r="AU236" s="230" t="s">
        <v>80</v>
      </c>
      <c r="AV236" s="12" t="s">
        <v>76</v>
      </c>
      <c r="AW236" s="12" t="s">
        <v>35</v>
      </c>
      <c r="AX236" s="12" t="s">
        <v>72</v>
      </c>
      <c r="AY236" s="230" t="s">
        <v>135</v>
      </c>
    </row>
    <row r="237" spans="2:65" s="13" customFormat="1" ht="12">
      <c r="B237" s="231"/>
      <c r="C237" s="232"/>
      <c r="D237" s="217" t="s">
        <v>146</v>
      </c>
      <c r="E237" s="243" t="s">
        <v>21</v>
      </c>
      <c r="F237" s="244" t="s">
        <v>353</v>
      </c>
      <c r="G237" s="232"/>
      <c r="H237" s="245">
        <v>7.92</v>
      </c>
      <c r="I237" s="237"/>
      <c r="J237" s="232"/>
      <c r="K237" s="232"/>
      <c r="L237" s="238"/>
      <c r="M237" s="239"/>
      <c r="N237" s="240"/>
      <c r="O237" s="240"/>
      <c r="P237" s="240"/>
      <c r="Q237" s="240"/>
      <c r="R237" s="240"/>
      <c r="S237" s="240"/>
      <c r="T237" s="241"/>
      <c r="AT237" s="242" t="s">
        <v>146</v>
      </c>
      <c r="AU237" s="242" t="s">
        <v>80</v>
      </c>
      <c r="AV237" s="13" t="s">
        <v>80</v>
      </c>
      <c r="AW237" s="13" t="s">
        <v>35</v>
      </c>
      <c r="AX237" s="13" t="s">
        <v>72</v>
      </c>
      <c r="AY237" s="242" t="s">
        <v>135</v>
      </c>
    </row>
    <row r="238" spans="2:65" s="14" customFormat="1" ht="12">
      <c r="B238" s="246"/>
      <c r="C238" s="247"/>
      <c r="D238" s="233" t="s">
        <v>146</v>
      </c>
      <c r="E238" s="248" t="s">
        <v>21</v>
      </c>
      <c r="F238" s="249" t="s">
        <v>166</v>
      </c>
      <c r="G238" s="247"/>
      <c r="H238" s="250">
        <v>21.96</v>
      </c>
      <c r="I238" s="251"/>
      <c r="J238" s="247"/>
      <c r="K238" s="247"/>
      <c r="L238" s="252"/>
      <c r="M238" s="253"/>
      <c r="N238" s="254"/>
      <c r="O238" s="254"/>
      <c r="P238" s="254"/>
      <c r="Q238" s="254"/>
      <c r="R238" s="254"/>
      <c r="S238" s="254"/>
      <c r="T238" s="255"/>
      <c r="AT238" s="256" t="s">
        <v>146</v>
      </c>
      <c r="AU238" s="256" t="s">
        <v>80</v>
      </c>
      <c r="AV238" s="14" t="s">
        <v>142</v>
      </c>
      <c r="AW238" s="14" t="s">
        <v>35</v>
      </c>
      <c r="AX238" s="14" t="s">
        <v>76</v>
      </c>
      <c r="AY238" s="256" t="s">
        <v>135</v>
      </c>
    </row>
    <row r="239" spans="2:65" s="1" customFormat="1" ht="20.399999999999999" customHeight="1">
      <c r="B239" s="42"/>
      <c r="C239" s="205" t="s">
        <v>354</v>
      </c>
      <c r="D239" s="205" t="s">
        <v>137</v>
      </c>
      <c r="E239" s="206" t="s">
        <v>355</v>
      </c>
      <c r="F239" s="207" t="s">
        <v>356</v>
      </c>
      <c r="G239" s="208" t="s">
        <v>140</v>
      </c>
      <c r="H239" s="209">
        <v>38.954999999999998</v>
      </c>
      <c r="I239" s="210"/>
      <c r="J239" s="211">
        <f>ROUND(I239*H239,2)</f>
        <v>0</v>
      </c>
      <c r="K239" s="207" t="s">
        <v>141</v>
      </c>
      <c r="L239" s="62"/>
      <c r="M239" s="212" t="s">
        <v>21</v>
      </c>
      <c r="N239" s="213" t="s">
        <v>43</v>
      </c>
      <c r="O239" s="43"/>
      <c r="P239" s="214">
        <f>O239*H239</f>
        <v>0</v>
      </c>
      <c r="Q239" s="214">
        <v>0</v>
      </c>
      <c r="R239" s="214">
        <f>Q239*H239</f>
        <v>0</v>
      </c>
      <c r="S239" s="214">
        <v>6.6000000000000003E-2</v>
      </c>
      <c r="T239" s="215">
        <f>S239*H239</f>
        <v>2.5710299999999999</v>
      </c>
      <c r="AR239" s="25" t="s">
        <v>142</v>
      </c>
      <c r="AT239" s="25" t="s">
        <v>137</v>
      </c>
      <c r="AU239" s="25" t="s">
        <v>80</v>
      </c>
      <c r="AY239" s="25" t="s">
        <v>135</v>
      </c>
      <c r="BE239" s="216">
        <f>IF(N239="základní",J239,0)</f>
        <v>0</v>
      </c>
      <c r="BF239" s="216">
        <f>IF(N239="snížená",J239,0)</f>
        <v>0</v>
      </c>
      <c r="BG239" s="216">
        <f>IF(N239="zákl. přenesená",J239,0)</f>
        <v>0</v>
      </c>
      <c r="BH239" s="216">
        <f>IF(N239="sníž. přenesená",J239,0)</f>
        <v>0</v>
      </c>
      <c r="BI239" s="216">
        <f>IF(N239="nulová",J239,0)</f>
        <v>0</v>
      </c>
      <c r="BJ239" s="25" t="s">
        <v>76</v>
      </c>
      <c r="BK239" s="216">
        <f>ROUND(I239*H239,2)</f>
        <v>0</v>
      </c>
      <c r="BL239" s="25" t="s">
        <v>142</v>
      </c>
      <c r="BM239" s="25" t="s">
        <v>357</v>
      </c>
    </row>
    <row r="240" spans="2:65" s="1" customFormat="1" ht="48">
      <c r="B240" s="42"/>
      <c r="C240" s="64"/>
      <c r="D240" s="217" t="s">
        <v>144</v>
      </c>
      <c r="E240" s="64"/>
      <c r="F240" s="218" t="s">
        <v>358</v>
      </c>
      <c r="G240" s="64"/>
      <c r="H240" s="64"/>
      <c r="I240" s="173"/>
      <c r="J240" s="64"/>
      <c r="K240" s="64"/>
      <c r="L240" s="62"/>
      <c r="M240" s="219"/>
      <c r="N240" s="43"/>
      <c r="O240" s="43"/>
      <c r="P240" s="43"/>
      <c r="Q240" s="43"/>
      <c r="R240" s="43"/>
      <c r="S240" s="43"/>
      <c r="T240" s="79"/>
      <c r="AT240" s="25" t="s">
        <v>144</v>
      </c>
      <c r="AU240" s="25" t="s">
        <v>80</v>
      </c>
    </row>
    <row r="241" spans="2:65" s="12" customFormat="1" ht="12">
      <c r="B241" s="220"/>
      <c r="C241" s="221"/>
      <c r="D241" s="217" t="s">
        <v>146</v>
      </c>
      <c r="E241" s="222" t="s">
        <v>21</v>
      </c>
      <c r="F241" s="223" t="s">
        <v>147</v>
      </c>
      <c r="G241" s="221"/>
      <c r="H241" s="224" t="s">
        <v>21</v>
      </c>
      <c r="I241" s="225"/>
      <c r="J241" s="221"/>
      <c r="K241" s="221"/>
      <c r="L241" s="226"/>
      <c r="M241" s="227"/>
      <c r="N241" s="228"/>
      <c r="O241" s="228"/>
      <c r="P241" s="228"/>
      <c r="Q241" s="228"/>
      <c r="R241" s="228"/>
      <c r="S241" s="228"/>
      <c r="T241" s="229"/>
      <c r="AT241" s="230" t="s">
        <v>146</v>
      </c>
      <c r="AU241" s="230" t="s">
        <v>80</v>
      </c>
      <c r="AV241" s="12" t="s">
        <v>76</v>
      </c>
      <c r="AW241" s="12" t="s">
        <v>35</v>
      </c>
      <c r="AX241" s="12" t="s">
        <v>72</v>
      </c>
      <c r="AY241" s="230" t="s">
        <v>135</v>
      </c>
    </row>
    <row r="242" spans="2:65" s="12" customFormat="1" ht="12">
      <c r="B242" s="220"/>
      <c r="C242" s="221"/>
      <c r="D242" s="217" t="s">
        <v>146</v>
      </c>
      <c r="E242" s="222" t="s">
        <v>21</v>
      </c>
      <c r="F242" s="223" t="s">
        <v>352</v>
      </c>
      <c r="G242" s="221"/>
      <c r="H242" s="224" t="s">
        <v>21</v>
      </c>
      <c r="I242" s="225"/>
      <c r="J242" s="221"/>
      <c r="K242" s="221"/>
      <c r="L242" s="226"/>
      <c r="M242" s="227"/>
      <c r="N242" s="228"/>
      <c r="O242" s="228"/>
      <c r="P242" s="228"/>
      <c r="Q242" s="228"/>
      <c r="R242" s="228"/>
      <c r="S242" s="228"/>
      <c r="T242" s="229"/>
      <c r="AT242" s="230" t="s">
        <v>146</v>
      </c>
      <c r="AU242" s="230" t="s">
        <v>80</v>
      </c>
      <c r="AV242" s="12" t="s">
        <v>76</v>
      </c>
      <c r="AW242" s="12" t="s">
        <v>35</v>
      </c>
      <c r="AX242" s="12" t="s">
        <v>72</v>
      </c>
      <c r="AY242" s="230" t="s">
        <v>135</v>
      </c>
    </row>
    <row r="243" spans="2:65" s="13" customFormat="1" ht="12">
      <c r="B243" s="231"/>
      <c r="C243" s="232"/>
      <c r="D243" s="233" t="s">
        <v>146</v>
      </c>
      <c r="E243" s="234" t="s">
        <v>21</v>
      </c>
      <c r="F243" s="235" t="s">
        <v>359</v>
      </c>
      <c r="G243" s="232"/>
      <c r="H243" s="236">
        <v>38.954999999999998</v>
      </c>
      <c r="I243" s="237"/>
      <c r="J243" s="232"/>
      <c r="K243" s="232"/>
      <c r="L243" s="238"/>
      <c r="M243" s="239"/>
      <c r="N243" s="240"/>
      <c r="O243" s="240"/>
      <c r="P243" s="240"/>
      <c r="Q243" s="240"/>
      <c r="R243" s="240"/>
      <c r="S243" s="240"/>
      <c r="T243" s="241"/>
      <c r="AT243" s="242" t="s">
        <v>146</v>
      </c>
      <c r="AU243" s="242" t="s">
        <v>80</v>
      </c>
      <c r="AV243" s="13" t="s">
        <v>80</v>
      </c>
      <c r="AW243" s="13" t="s">
        <v>35</v>
      </c>
      <c r="AX243" s="13" t="s">
        <v>76</v>
      </c>
      <c r="AY243" s="242" t="s">
        <v>135</v>
      </c>
    </row>
    <row r="244" spans="2:65" s="1" customFormat="1" ht="20.399999999999999" customHeight="1">
      <c r="B244" s="42"/>
      <c r="C244" s="205" t="s">
        <v>360</v>
      </c>
      <c r="D244" s="205" t="s">
        <v>137</v>
      </c>
      <c r="E244" s="206" t="s">
        <v>361</v>
      </c>
      <c r="F244" s="207" t="s">
        <v>362</v>
      </c>
      <c r="G244" s="208" t="s">
        <v>140</v>
      </c>
      <c r="H244" s="209">
        <v>38.954999999999998</v>
      </c>
      <c r="I244" s="210"/>
      <c r="J244" s="211">
        <f>ROUND(I244*H244,2)</f>
        <v>0</v>
      </c>
      <c r="K244" s="207" t="s">
        <v>141</v>
      </c>
      <c r="L244" s="62"/>
      <c r="M244" s="212" t="s">
        <v>21</v>
      </c>
      <c r="N244" s="213" t="s">
        <v>43</v>
      </c>
      <c r="O244" s="43"/>
      <c r="P244" s="214">
        <f>O244*H244</f>
        <v>0</v>
      </c>
      <c r="Q244" s="214">
        <v>0</v>
      </c>
      <c r="R244" s="214">
        <f>Q244*H244</f>
        <v>0</v>
      </c>
      <c r="S244" s="214">
        <v>0</v>
      </c>
      <c r="T244" s="215">
        <f>S244*H244</f>
        <v>0</v>
      </c>
      <c r="AR244" s="25" t="s">
        <v>142</v>
      </c>
      <c r="AT244" s="25" t="s">
        <v>137</v>
      </c>
      <c r="AU244" s="25" t="s">
        <v>80</v>
      </c>
      <c r="AY244" s="25" t="s">
        <v>135</v>
      </c>
      <c r="BE244" s="216">
        <f>IF(N244="základní",J244,0)</f>
        <v>0</v>
      </c>
      <c r="BF244" s="216">
        <f>IF(N244="snížená",J244,0)</f>
        <v>0</v>
      </c>
      <c r="BG244" s="216">
        <f>IF(N244="zákl. přenesená",J244,0)</f>
        <v>0</v>
      </c>
      <c r="BH244" s="216">
        <f>IF(N244="sníž. přenesená",J244,0)</f>
        <v>0</v>
      </c>
      <c r="BI244" s="216">
        <f>IF(N244="nulová",J244,0)</f>
        <v>0</v>
      </c>
      <c r="BJ244" s="25" t="s">
        <v>76</v>
      </c>
      <c r="BK244" s="216">
        <f>ROUND(I244*H244,2)</f>
        <v>0</v>
      </c>
      <c r="BL244" s="25" t="s">
        <v>142</v>
      </c>
      <c r="BM244" s="25" t="s">
        <v>363</v>
      </c>
    </row>
    <row r="245" spans="2:65" s="1" customFormat="1" ht="72">
      <c r="B245" s="42"/>
      <c r="C245" s="64"/>
      <c r="D245" s="217" t="s">
        <v>144</v>
      </c>
      <c r="E245" s="64"/>
      <c r="F245" s="218" t="s">
        <v>364</v>
      </c>
      <c r="G245" s="64"/>
      <c r="H245" s="64"/>
      <c r="I245" s="173"/>
      <c r="J245" s="64"/>
      <c r="K245" s="64"/>
      <c r="L245" s="62"/>
      <c r="M245" s="219"/>
      <c r="N245" s="43"/>
      <c r="O245" s="43"/>
      <c r="P245" s="43"/>
      <c r="Q245" s="43"/>
      <c r="R245" s="43"/>
      <c r="S245" s="43"/>
      <c r="T245" s="79"/>
      <c r="AT245" s="25" t="s">
        <v>144</v>
      </c>
      <c r="AU245" s="25" t="s">
        <v>80</v>
      </c>
    </row>
    <row r="246" spans="2:65" s="12" customFormat="1" ht="12">
      <c r="B246" s="220"/>
      <c r="C246" s="221"/>
      <c r="D246" s="217" t="s">
        <v>146</v>
      </c>
      <c r="E246" s="222" t="s">
        <v>21</v>
      </c>
      <c r="F246" s="223" t="s">
        <v>147</v>
      </c>
      <c r="G246" s="221"/>
      <c r="H246" s="224" t="s">
        <v>21</v>
      </c>
      <c r="I246" s="225"/>
      <c r="J246" s="221"/>
      <c r="K246" s="221"/>
      <c r="L246" s="226"/>
      <c r="M246" s="227"/>
      <c r="N246" s="228"/>
      <c r="O246" s="228"/>
      <c r="P246" s="228"/>
      <c r="Q246" s="228"/>
      <c r="R246" s="228"/>
      <c r="S246" s="228"/>
      <c r="T246" s="229"/>
      <c r="AT246" s="230" t="s">
        <v>146</v>
      </c>
      <c r="AU246" s="230" t="s">
        <v>80</v>
      </c>
      <c r="AV246" s="12" t="s">
        <v>76</v>
      </c>
      <c r="AW246" s="12" t="s">
        <v>35</v>
      </c>
      <c r="AX246" s="12" t="s">
        <v>72</v>
      </c>
      <c r="AY246" s="230" t="s">
        <v>135</v>
      </c>
    </row>
    <row r="247" spans="2:65" s="12" customFormat="1" ht="12">
      <c r="B247" s="220"/>
      <c r="C247" s="221"/>
      <c r="D247" s="217" t="s">
        <v>146</v>
      </c>
      <c r="E247" s="222" t="s">
        <v>21</v>
      </c>
      <c r="F247" s="223" t="s">
        <v>352</v>
      </c>
      <c r="G247" s="221"/>
      <c r="H247" s="224" t="s">
        <v>21</v>
      </c>
      <c r="I247" s="225"/>
      <c r="J247" s="221"/>
      <c r="K247" s="221"/>
      <c r="L247" s="226"/>
      <c r="M247" s="227"/>
      <c r="N247" s="228"/>
      <c r="O247" s="228"/>
      <c r="P247" s="228"/>
      <c r="Q247" s="228"/>
      <c r="R247" s="228"/>
      <c r="S247" s="228"/>
      <c r="T247" s="229"/>
      <c r="AT247" s="230" t="s">
        <v>146</v>
      </c>
      <c r="AU247" s="230" t="s">
        <v>80</v>
      </c>
      <c r="AV247" s="12" t="s">
        <v>76</v>
      </c>
      <c r="AW247" s="12" t="s">
        <v>35</v>
      </c>
      <c r="AX247" s="12" t="s">
        <v>72</v>
      </c>
      <c r="AY247" s="230" t="s">
        <v>135</v>
      </c>
    </row>
    <row r="248" spans="2:65" s="13" customFormat="1" ht="12">
      <c r="B248" s="231"/>
      <c r="C248" s="232"/>
      <c r="D248" s="233" t="s">
        <v>146</v>
      </c>
      <c r="E248" s="234" t="s">
        <v>21</v>
      </c>
      <c r="F248" s="235" t="s">
        <v>359</v>
      </c>
      <c r="G248" s="232"/>
      <c r="H248" s="236">
        <v>38.954999999999998</v>
      </c>
      <c r="I248" s="237"/>
      <c r="J248" s="232"/>
      <c r="K248" s="232"/>
      <c r="L248" s="238"/>
      <c r="M248" s="239"/>
      <c r="N248" s="240"/>
      <c r="O248" s="240"/>
      <c r="P248" s="240"/>
      <c r="Q248" s="240"/>
      <c r="R248" s="240"/>
      <c r="S248" s="240"/>
      <c r="T248" s="241"/>
      <c r="AT248" s="242" t="s">
        <v>146</v>
      </c>
      <c r="AU248" s="242" t="s">
        <v>80</v>
      </c>
      <c r="AV248" s="13" t="s">
        <v>80</v>
      </c>
      <c r="AW248" s="13" t="s">
        <v>35</v>
      </c>
      <c r="AX248" s="13" t="s">
        <v>76</v>
      </c>
      <c r="AY248" s="242" t="s">
        <v>135</v>
      </c>
    </row>
    <row r="249" spans="2:65" s="1" customFormat="1" ht="28.8" customHeight="1">
      <c r="B249" s="42"/>
      <c r="C249" s="205" t="s">
        <v>365</v>
      </c>
      <c r="D249" s="205" t="s">
        <v>137</v>
      </c>
      <c r="E249" s="206" t="s">
        <v>366</v>
      </c>
      <c r="F249" s="207" t="s">
        <v>367</v>
      </c>
      <c r="G249" s="208" t="s">
        <v>140</v>
      </c>
      <c r="H249" s="209">
        <v>38.954999999999998</v>
      </c>
      <c r="I249" s="210"/>
      <c r="J249" s="211">
        <f>ROUND(I249*H249,2)</f>
        <v>0</v>
      </c>
      <c r="K249" s="207" t="s">
        <v>141</v>
      </c>
      <c r="L249" s="62"/>
      <c r="M249" s="212" t="s">
        <v>21</v>
      </c>
      <c r="N249" s="213" t="s">
        <v>43</v>
      </c>
      <c r="O249" s="43"/>
      <c r="P249" s="214">
        <f>O249*H249</f>
        <v>0</v>
      </c>
      <c r="Q249" s="214">
        <v>5.8279999999999998E-2</v>
      </c>
      <c r="R249" s="214">
        <f>Q249*H249</f>
        <v>2.2702974</v>
      </c>
      <c r="S249" s="214">
        <v>0</v>
      </c>
      <c r="T249" s="215">
        <f>S249*H249</f>
        <v>0</v>
      </c>
      <c r="AR249" s="25" t="s">
        <v>142</v>
      </c>
      <c r="AT249" s="25" t="s">
        <v>137</v>
      </c>
      <c r="AU249" s="25" t="s">
        <v>80</v>
      </c>
      <c r="AY249" s="25" t="s">
        <v>135</v>
      </c>
      <c r="BE249" s="216">
        <f>IF(N249="základní",J249,0)</f>
        <v>0</v>
      </c>
      <c r="BF249" s="216">
        <f>IF(N249="snížená",J249,0)</f>
        <v>0</v>
      </c>
      <c r="BG249" s="216">
        <f>IF(N249="zákl. přenesená",J249,0)</f>
        <v>0</v>
      </c>
      <c r="BH249" s="216">
        <f>IF(N249="sníž. přenesená",J249,0)</f>
        <v>0</v>
      </c>
      <c r="BI249" s="216">
        <f>IF(N249="nulová",J249,0)</f>
        <v>0</v>
      </c>
      <c r="BJ249" s="25" t="s">
        <v>76</v>
      </c>
      <c r="BK249" s="216">
        <f>ROUND(I249*H249,2)</f>
        <v>0</v>
      </c>
      <c r="BL249" s="25" t="s">
        <v>142</v>
      </c>
      <c r="BM249" s="25" t="s">
        <v>368</v>
      </c>
    </row>
    <row r="250" spans="2:65" s="1" customFormat="1" ht="144">
      <c r="B250" s="42"/>
      <c r="C250" s="64"/>
      <c r="D250" s="217" t="s">
        <v>144</v>
      </c>
      <c r="E250" s="64"/>
      <c r="F250" s="218" t="s">
        <v>369</v>
      </c>
      <c r="G250" s="64"/>
      <c r="H250" s="64"/>
      <c r="I250" s="173"/>
      <c r="J250" s="64"/>
      <c r="K250" s="64"/>
      <c r="L250" s="62"/>
      <c r="M250" s="219"/>
      <c r="N250" s="43"/>
      <c r="O250" s="43"/>
      <c r="P250" s="43"/>
      <c r="Q250" s="43"/>
      <c r="R250" s="43"/>
      <c r="S250" s="43"/>
      <c r="T250" s="79"/>
      <c r="AT250" s="25" t="s">
        <v>144</v>
      </c>
      <c r="AU250" s="25" t="s">
        <v>80</v>
      </c>
    </row>
    <row r="251" spans="2:65" s="12" customFormat="1" ht="12">
      <c r="B251" s="220"/>
      <c r="C251" s="221"/>
      <c r="D251" s="217" t="s">
        <v>146</v>
      </c>
      <c r="E251" s="222" t="s">
        <v>21</v>
      </c>
      <c r="F251" s="223" t="s">
        <v>147</v>
      </c>
      <c r="G251" s="221"/>
      <c r="H251" s="224" t="s">
        <v>21</v>
      </c>
      <c r="I251" s="225"/>
      <c r="J251" s="221"/>
      <c r="K251" s="221"/>
      <c r="L251" s="226"/>
      <c r="M251" s="227"/>
      <c r="N251" s="228"/>
      <c r="O251" s="228"/>
      <c r="P251" s="228"/>
      <c r="Q251" s="228"/>
      <c r="R251" s="228"/>
      <c r="S251" s="228"/>
      <c r="T251" s="229"/>
      <c r="AT251" s="230" t="s">
        <v>146</v>
      </c>
      <c r="AU251" s="230" t="s">
        <v>80</v>
      </c>
      <c r="AV251" s="12" t="s">
        <v>76</v>
      </c>
      <c r="AW251" s="12" t="s">
        <v>35</v>
      </c>
      <c r="AX251" s="12" t="s">
        <v>72</v>
      </c>
      <c r="AY251" s="230" t="s">
        <v>135</v>
      </c>
    </row>
    <row r="252" spans="2:65" s="12" customFormat="1" ht="12">
      <c r="B252" s="220"/>
      <c r="C252" s="221"/>
      <c r="D252" s="217" t="s">
        <v>146</v>
      </c>
      <c r="E252" s="222" t="s">
        <v>21</v>
      </c>
      <c r="F252" s="223" t="s">
        <v>352</v>
      </c>
      <c r="G252" s="221"/>
      <c r="H252" s="224" t="s">
        <v>21</v>
      </c>
      <c r="I252" s="225"/>
      <c r="J252" s="221"/>
      <c r="K252" s="221"/>
      <c r="L252" s="226"/>
      <c r="M252" s="227"/>
      <c r="N252" s="228"/>
      <c r="O252" s="228"/>
      <c r="P252" s="228"/>
      <c r="Q252" s="228"/>
      <c r="R252" s="228"/>
      <c r="S252" s="228"/>
      <c r="T252" s="229"/>
      <c r="AT252" s="230" t="s">
        <v>146</v>
      </c>
      <c r="AU252" s="230" t="s">
        <v>80</v>
      </c>
      <c r="AV252" s="12" t="s">
        <v>76</v>
      </c>
      <c r="AW252" s="12" t="s">
        <v>35</v>
      </c>
      <c r="AX252" s="12" t="s">
        <v>72</v>
      </c>
      <c r="AY252" s="230" t="s">
        <v>135</v>
      </c>
    </row>
    <row r="253" spans="2:65" s="13" customFormat="1" ht="12">
      <c r="B253" s="231"/>
      <c r="C253" s="232"/>
      <c r="D253" s="233" t="s">
        <v>146</v>
      </c>
      <c r="E253" s="234" t="s">
        <v>21</v>
      </c>
      <c r="F253" s="235" t="s">
        <v>359</v>
      </c>
      <c r="G253" s="232"/>
      <c r="H253" s="236">
        <v>38.954999999999998</v>
      </c>
      <c r="I253" s="237"/>
      <c r="J253" s="232"/>
      <c r="K253" s="232"/>
      <c r="L253" s="238"/>
      <c r="M253" s="239"/>
      <c r="N253" s="240"/>
      <c r="O253" s="240"/>
      <c r="P253" s="240"/>
      <c r="Q253" s="240"/>
      <c r="R253" s="240"/>
      <c r="S253" s="240"/>
      <c r="T253" s="241"/>
      <c r="AT253" s="242" t="s">
        <v>146</v>
      </c>
      <c r="AU253" s="242" t="s">
        <v>80</v>
      </c>
      <c r="AV253" s="13" t="s">
        <v>80</v>
      </c>
      <c r="AW253" s="13" t="s">
        <v>35</v>
      </c>
      <c r="AX253" s="13" t="s">
        <v>76</v>
      </c>
      <c r="AY253" s="242" t="s">
        <v>135</v>
      </c>
    </row>
    <row r="254" spans="2:65" s="1" customFormat="1" ht="28.8" customHeight="1">
      <c r="B254" s="42"/>
      <c r="C254" s="205" t="s">
        <v>370</v>
      </c>
      <c r="D254" s="205" t="s">
        <v>137</v>
      </c>
      <c r="E254" s="206" t="s">
        <v>371</v>
      </c>
      <c r="F254" s="207" t="s">
        <v>372</v>
      </c>
      <c r="G254" s="208" t="s">
        <v>140</v>
      </c>
      <c r="H254" s="209">
        <v>38.954999999999998</v>
      </c>
      <c r="I254" s="210"/>
      <c r="J254" s="211">
        <f>ROUND(I254*H254,2)</f>
        <v>0</v>
      </c>
      <c r="K254" s="207" t="s">
        <v>141</v>
      </c>
      <c r="L254" s="62"/>
      <c r="M254" s="212" t="s">
        <v>21</v>
      </c>
      <c r="N254" s="213" t="s">
        <v>43</v>
      </c>
      <c r="O254" s="43"/>
      <c r="P254" s="214">
        <f>O254*H254</f>
        <v>0</v>
      </c>
      <c r="Q254" s="214">
        <v>5.3400000000000001E-3</v>
      </c>
      <c r="R254" s="214">
        <f>Q254*H254</f>
        <v>0.2080197</v>
      </c>
      <c r="S254" s="214">
        <v>0</v>
      </c>
      <c r="T254" s="215">
        <f>S254*H254</f>
        <v>0</v>
      </c>
      <c r="AR254" s="25" t="s">
        <v>142</v>
      </c>
      <c r="AT254" s="25" t="s">
        <v>137</v>
      </c>
      <c r="AU254" s="25" t="s">
        <v>80</v>
      </c>
      <c r="AY254" s="25" t="s">
        <v>135</v>
      </c>
      <c r="BE254" s="216">
        <f>IF(N254="základní",J254,0)</f>
        <v>0</v>
      </c>
      <c r="BF254" s="216">
        <f>IF(N254="snížená",J254,0)</f>
        <v>0</v>
      </c>
      <c r="BG254" s="216">
        <f>IF(N254="zákl. přenesená",J254,0)</f>
        <v>0</v>
      </c>
      <c r="BH254" s="216">
        <f>IF(N254="sníž. přenesená",J254,0)</f>
        <v>0</v>
      </c>
      <c r="BI254" s="216">
        <f>IF(N254="nulová",J254,0)</f>
        <v>0</v>
      </c>
      <c r="BJ254" s="25" t="s">
        <v>76</v>
      </c>
      <c r="BK254" s="216">
        <f>ROUND(I254*H254,2)</f>
        <v>0</v>
      </c>
      <c r="BL254" s="25" t="s">
        <v>142</v>
      </c>
      <c r="BM254" s="25" t="s">
        <v>373</v>
      </c>
    </row>
    <row r="255" spans="2:65" s="1" customFormat="1" ht="36">
      <c r="B255" s="42"/>
      <c r="C255" s="64"/>
      <c r="D255" s="233" t="s">
        <v>144</v>
      </c>
      <c r="E255" s="64"/>
      <c r="F255" s="257" t="s">
        <v>374</v>
      </c>
      <c r="G255" s="64"/>
      <c r="H255" s="64"/>
      <c r="I255" s="173"/>
      <c r="J255" s="64"/>
      <c r="K255" s="64"/>
      <c r="L255" s="62"/>
      <c r="M255" s="219"/>
      <c r="N255" s="43"/>
      <c r="O255" s="43"/>
      <c r="P255" s="43"/>
      <c r="Q255" s="43"/>
      <c r="R255" s="43"/>
      <c r="S255" s="43"/>
      <c r="T255" s="79"/>
      <c r="AT255" s="25" t="s">
        <v>144</v>
      </c>
      <c r="AU255" s="25" t="s">
        <v>80</v>
      </c>
    </row>
    <row r="256" spans="2:65" s="1" customFormat="1" ht="28.8" customHeight="1">
      <c r="B256" s="42"/>
      <c r="C256" s="205" t="s">
        <v>375</v>
      </c>
      <c r="D256" s="205" t="s">
        <v>137</v>
      </c>
      <c r="E256" s="206" t="s">
        <v>376</v>
      </c>
      <c r="F256" s="207" t="s">
        <v>377</v>
      </c>
      <c r="G256" s="208" t="s">
        <v>140</v>
      </c>
      <c r="H256" s="209">
        <v>38.954999999999998</v>
      </c>
      <c r="I256" s="210"/>
      <c r="J256" s="211">
        <f>ROUND(I256*H256,2)</f>
        <v>0</v>
      </c>
      <c r="K256" s="207" t="s">
        <v>141</v>
      </c>
      <c r="L256" s="62"/>
      <c r="M256" s="212" t="s">
        <v>21</v>
      </c>
      <c r="N256" s="213" t="s">
        <v>43</v>
      </c>
      <c r="O256" s="43"/>
      <c r="P256" s="214">
        <f>O256*H256</f>
        <v>0</v>
      </c>
      <c r="Q256" s="214">
        <v>9.8999999999999999E-4</v>
      </c>
      <c r="R256" s="214">
        <f>Q256*H256</f>
        <v>3.8565450000000001E-2</v>
      </c>
      <c r="S256" s="214">
        <v>0</v>
      </c>
      <c r="T256" s="215">
        <f>S256*H256</f>
        <v>0</v>
      </c>
      <c r="AR256" s="25" t="s">
        <v>142</v>
      </c>
      <c r="AT256" s="25" t="s">
        <v>137</v>
      </c>
      <c r="AU256" s="25" t="s">
        <v>80</v>
      </c>
      <c r="AY256" s="25" t="s">
        <v>135</v>
      </c>
      <c r="BE256" s="216">
        <f>IF(N256="základní",J256,0)</f>
        <v>0</v>
      </c>
      <c r="BF256" s="216">
        <f>IF(N256="snížená",J256,0)</f>
        <v>0</v>
      </c>
      <c r="BG256" s="216">
        <f>IF(N256="zákl. přenesená",J256,0)</f>
        <v>0</v>
      </c>
      <c r="BH256" s="216">
        <f>IF(N256="sníž. přenesená",J256,0)</f>
        <v>0</v>
      </c>
      <c r="BI256" s="216">
        <f>IF(N256="nulová",J256,0)</f>
        <v>0</v>
      </c>
      <c r="BJ256" s="25" t="s">
        <v>76</v>
      </c>
      <c r="BK256" s="216">
        <f>ROUND(I256*H256,2)</f>
        <v>0</v>
      </c>
      <c r="BL256" s="25" t="s">
        <v>142</v>
      </c>
      <c r="BM256" s="25" t="s">
        <v>378</v>
      </c>
    </row>
    <row r="257" spans="2:65" s="1" customFormat="1" ht="36">
      <c r="B257" s="42"/>
      <c r="C257" s="64"/>
      <c r="D257" s="233" t="s">
        <v>144</v>
      </c>
      <c r="E257" s="64"/>
      <c r="F257" s="257" t="s">
        <v>379</v>
      </c>
      <c r="G257" s="64"/>
      <c r="H257" s="64"/>
      <c r="I257" s="173"/>
      <c r="J257" s="64"/>
      <c r="K257" s="64"/>
      <c r="L257" s="62"/>
      <c r="M257" s="219"/>
      <c r="N257" s="43"/>
      <c r="O257" s="43"/>
      <c r="P257" s="43"/>
      <c r="Q257" s="43"/>
      <c r="R257" s="43"/>
      <c r="S257" s="43"/>
      <c r="T257" s="79"/>
      <c r="AT257" s="25" t="s">
        <v>144</v>
      </c>
      <c r="AU257" s="25" t="s">
        <v>80</v>
      </c>
    </row>
    <row r="258" spans="2:65" s="1" customFormat="1" ht="28.8" customHeight="1">
      <c r="B258" s="42"/>
      <c r="C258" s="205" t="s">
        <v>380</v>
      </c>
      <c r="D258" s="205" t="s">
        <v>137</v>
      </c>
      <c r="E258" s="206" t="s">
        <v>381</v>
      </c>
      <c r="F258" s="207" t="s">
        <v>382</v>
      </c>
      <c r="G258" s="208" t="s">
        <v>140</v>
      </c>
      <c r="H258" s="209">
        <v>38.954999999999998</v>
      </c>
      <c r="I258" s="210"/>
      <c r="J258" s="211">
        <f>ROUND(I258*H258,2)</f>
        <v>0</v>
      </c>
      <c r="K258" s="207" t="s">
        <v>141</v>
      </c>
      <c r="L258" s="62"/>
      <c r="M258" s="212" t="s">
        <v>21</v>
      </c>
      <c r="N258" s="213" t="s">
        <v>43</v>
      </c>
      <c r="O258" s="43"/>
      <c r="P258" s="214">
        <f>O258*H258</f>
        <v>0</v>
      </c>
      <c r="Q258" s="214">
        <v>1.58E-3</v>
      </c>
      <c r="R258" s="214">
        <f>Q258*H258</f>
        <v>6.1548899999999997E-2</v>
      </c>
      <c r="S258" s="214">
        <v>0</v>
      </c>
      <c r="T258" s="215">
        <f>S258*H258</f>
        <v>0</v>
      </c>
      <c r="AR258" s="25" t="s">
        <v>142</v>
      </c>
      <c r="AT258" s="25" t="s">
        <v>137</v>
      </c>
      <c r="AU258" s="25" t="s">
        <v>80</v>
      </c>
      <c r="AY258" s="25" t="s">
        <v>135</v>
      </c>
      <c r="BE258" s="216">
        <f>IF(N258="základní",J258,0)</f>
        <v>0</v>
      </c>
      <c r="BF258" s="216">
        <f>IF(N258="snížená",J258,0)</f>
        <v>0</v>
      </c>
      <c r="BG258" s="216">
        <f>IF(N258="zákl. přenesená",J258,0)</f>
        <v>0</v>
      </c>
      <c r="BH258" s="216">
        <f>IF(N258="sníž. přenesená",J258,0)</f>
        <v>0</v>
      </c>
      <c r="BI258" s="216">
        <f>IF(N258="nulová",J258,0)</f>
        <v>0</v>
      </c>
      <c r="BJ258" s="25" t="s">
        <v>76</v>
      </c>
      <c r="BK258" s="216">
        <f>ROUND(I258*H258,2)</f>
        <v>0</v>
      </c>
      <c r="BL258" s="25" t="s">
        <v>142</v>
      </c>
      <c r="BM258" s="25" t="s">
        <v>383</v>
      </c>
    </row>
    <row r="259" spans="2:65" s="11" customFormat="1" ht="29.85" customHeight="1">
      <c r="B259" s="188"/>
      <c r="C259" s="189"/>
      <c r="D259" s="202" t="s">
        <v>71</v>
      </c>
      <c r="E259" s="203" t="s">
        <v>384</v>
      </c>
      <c r="F259" s="203" t="s">
        <v>385</v>
      </c>
      <c r="G259" s="189"/>
      <c r="H259" s="189"/>
      <c r="I259" s="192"/>
      <c r="J259" s="204">
        <f>BK259</f>
        <v>0</v>
      </c>
      <c r="K259" s="189"/>
      <c r="L259" s="194"/>
      <c r="M259" s="195"/>
      <c r="N259" s="196"/>
      <c r="O259" s="196"/>
      <c r="P259" s="197">
        <f>SUM(P260:P270)</f>
        <v>0</v>
      </c>
      <c r="Q259" s="196"/>
      <c r="R259" s="197">
        <f>SUM(R260:R270)</f>
        <v>0</v>
      </c>
      <c r="S259" s="196"/>
      <c r="T259" s="198">
        <f>SUM(T260:T270)</f>
        <v>0</v>
      </c>
      <c r="AR259" s="199" t="s">
        <v>76</v>
      </c>
      <c r="AT259" s="200" t="s">
        <v>71</v>
      </c>
      <c r="AU259" s="200" t="s">
        <v>76</v>
      </c>
      <c r="AY259" s="199" t="s">
        <v>135</v>
      </c>
      <c r="BK259" s="201">
        <f>SUM(BK260:BK270)</f>
        <v>0</v>
      </c>
    </row>
    <row r="260" spans="2:65" s="1" customFormat="1" ht="28.8" customHeight="1">
      <c r="B260" s="42"/>
      <c r="C260" s="205" t="s">
        <v>386</v>
      </c>
      <c r="D260" s="205" t="s">
        <v>137</v>
      </c>
      <c r="E260" s="206" t="s">
        <v>387</v>
      </c>
      <c r="F260" s="207" t="s">
        <v>388</v>
      </c>
      <c r="G260" s="208" t="s">
        <v>200</v>
      </c>
      <c r="H260" s="209">
        <v>199.56200000000001</v>
      </c>
      <c r="I260" s="210"/>
      <c r="J260" s="211">
        <f>ROUND(I260*H260,2)</f>
        <v>0</v>
      </c>
      <c r="K260" s="207" t="s">
        <v>141</v>
      </c>
      <c r="L260" s="62"/>
      <c r="M260" s="212" t="s">
        <v>21</v>
      </c>
      <c r="N260" s="213" t="s">
        <v>43</v>
      </c>
      <c r="O260" s="43"/>
      <c r="P260" s="214">
        <f>O260*H260</f>
        <v>0</v>
      </c>
      <c r="Q260" s="214">
        <v>0</v>
      </c>
      <c r="R260" s="214">
        <f>Q260*H260</f>
        <v>0</v>
      </c>
      <c r="S260" s="214">
        <v>0</v>
      </c>
      <c r="T260" s="215">
        <f>S260*H260</f>
        <v>0</v>
      </c>
      <c r="AR260" s="25" t="s">
        <v>142</v>
      </c>
      <c r="AT260" s="25" t="s">
        <v>137</v>
      </c>
      <c r="AU260" s="25" t="s">
        <v>80</v>
      </c>
      <c r="AY260" s="25" t="s">
        <v>135</v>
      </c>
      <c r="BE260" s="216">
        <f>IF(N260="základní",J260,0)</f>
        <v>0</v>
      </c>
      <c r="BF260" s="216">
        <f>IF(N260="snížená",J260,0)</f>
        <v>0</v>
      </c>
      <c r="BG260" s="216">
        <f>IF(N260="zákl. přenesená",J260,0)</f>
        <v>0</v>
      </c>
      <c r="BH260" s="216">
        <f>IF(N260="sníž. přenesená",J260,0)</f>
        <v>0</v>
      </c>
      <c r="BI260" s="216">
        <f>IF(N260="nulová",J260,0)</f>
        <v>0</v>
      </c>
      <c r="BJ260" s="25" t="s">
        <v>76</v>
      </c>
      <c r="BK260" s="216">
        <f>ROUND(I260*H260,2)</f>
        <v>0</v>
      </c>
      <c r="BL260" s="25" t="s">
        <v>142</v>
      </c>
      <c r="BM260" s="25" t="s">
        <v>389</v>
      </c>
    </row>
    <row r="261" spans="2:65" s="1" customFormat="1" ht="132">
      <c r="B261" s="42"/>
      <c r="C261" s="64"/>
      <c r="D261" s="233" t="s">
        <v>144</v>
      </c>
      <c r="E261" s="64"/>
      <c r="F261" s="257" t="s">
        <v>390</v>
      </c>
      <c r="G261" s="64"/>
      <c r="H261" s="64"/>
      <c r="I261" s="173"/>
      <c r="J261" s="64"/>
      <c r="K261" s="64"/>
      <c r="L261" s="62"/>
      <c r="M261" s="219"/>
      <c r="N261" s="43"/>
      <c r="O261" s="43"/>
      <c r="P261" s="43"/>
      <c r="Q261" s="43"/>
      <c r="R261" s="43"/>
      <c r="S261" s="43"/>
      <c r="T261" s="79"/>
      <c r="AT261" s="25" t="s">
        <v>144</v>
      </c>
      <c r="AU261" s="25" t="s">
        <v>80</v>
      </c>
    </row>
    <row r="262" spans="2:65" s="1" customFormat="1" ht="28.8" customHeight="1">
      <c r="B262" s="42"/>
      <c r="C262" s="205" t="s">
        <v>391</v>
      </c>
      <c r="D262" s="205" t="s">
        <v>137</v>
      </c>
      <c r="E262" s="206" t="s">
        <v>392</v>
      </c>
      <c r="F262" s="207" t="s">
        <v>393</v>
      </c>
      <c r="G262" s="208" t="s">
        <v>200</v>
      </c>
      <c r="H262" s="209">
        <v>199.56200000000001</v>
      </c>
      <c r="I262" s="210"/>
      <c r="J262" s="211">
        <f>ROUND(I262*H262,2)</f>
        <v>0</v>
      </c>
      <c r="K262" s="207" t="s">
        <v>141</v>
      </c>
      <c r="L262" s="62"/>
      <c r="M262" s="212" t="s">
        <v>21</v>
      </c>
      <c r="N262" s="213" t="s">
        <v>43</v>
      </c>
      <c r="O262" s="43"/>
      <c r="P262" s="214">
        <f>O262*H262</f>
        <v>0</v>
      </c>
      <c r="Q262" s="214">
        <v>0</v>
      </c>
      <c r="R262" s="214">
        <f>Q262*H262</f>
        <v>0</v>
      </c>
      <c r="S262" s="214">
        <v>0</v>
      </c>
      <c r="T262" s="215">
        <f>S262*H262</f>
        <v>0</v>
      </c>
      <c r="AR262" s="25" t="s">
        <v>142</v>
      </c>
      <c r="AT262" s="25" t="s">
        <v>137</v>
      </c>
      <c r="AU262" s="25" t="s">
        <v>80</v>
      </c>
      <c r="AY262" s="25" t="s">
        <v>135</v>
      </c>
      <c r="BE262" s="216">
        <f>IF(N262="základní",J262,0)</f>
        <v>0</v>
      </c>
      <c r="BF262" s="216">
        <f>IF(N262="snížená",J262,0)</f>
        <v>0</v>
      </c>
      <c r="BG262" s="216">
        <f>IF(N262="zákl. přenesená",J262,0)</f>
        <v>0</v>
      </c>
      <c r="BH262" s="216">
        <f>IF(N262="sníž. přenesená",J262,0)</f>
        <v>0</v>
      </c>
      <c r="BI262" s="216">
        <f>IF(N262="nulová",J262,0)</f>
        <v>0</v>
      </c>
      <c r="BJ262" s="25" t="s">
        <v>76</v>
      </c>
      <c r="BK262" s="216">
        <f>ROUND(I262*H262,2)</f>
        <v>0</v>
      </c>
      <c r="BL262" s="25" t="s">
        <v>142</v>
      </c>
      <c r="BM262" s="25" t="s">
        <v>394</v>
      </c>
    </row>
    <row r="263" spans="2:65" s="1" customFormat="1" ht="84">
      <c r="B263" s="42"/>
      <c r="C263" s="64"/>
      <c r="D263" s="233" t="s">
        <v>144</v>
      </c>
      <c r="E263" s="64"/>
      <c r="F263" s="257" t="s">
        <v>395</v>
      </c>
      <c r="G263" s="64"/>
      <c r="H263" s="64"/>
      <c r="I263" s="173"/>
      <c r="J263" s="64"/>
      <c r="K263" s="64"/>
      <c r="L263" s="62"/>
      <c r="M263" s="219"/>
      <c r="N263" s="43"/>
      <c r="O263" s="43"/>
      <c r="P263" s="43"/>
      <c r="Q263" s="43"/>
      <c r="R263" s="43"/>
      <c r="S263" s="43"/>
      <c r="T263" s="79"/>
      <c r="AT263" s="25" t="s">
        <v>144</v>
      </c>
      <c r="AU263" s="25" t="s">
        <v>80</v>
      </c>
    </row>
    <row r="264" spans="2:65" s="1" customFormat="1" ht="28.8" customHeight="1">
      <c r="B264" s="42"/>
      <c r="C264" s="205" t="s">
        <v>396</v>
      </c>
      <c r="D264" s="205" t="s">
        <v>137</v>
      </c>
      <c r="E264" s="206" t="s">
        <v>397</v>
      </c>
      <c r="F264" s="207" t="s">
        <v>398</v>
      </c>
      <c r="G264" s="208" t="s">
        <v>200</v>
      </c>
      <c r="H264" s="209">
        <v>3991.24</v>
      </c>
      <c r="I264" s="210"/>
      <c r="J264" s="211">
        <f>ROUND(I264*H264,2)</f>
        <v>0</v>
      </c>
      <c r="K264" s="207" t="s">
        <v>141</v>
      </c>
      <c r="L264" s="62"/>
      <c r="M264" s="212" t="s">
        <v>21</v>
      </c>
      <c r="N264" s="213" t="s">
        <v>43</v>
      </c>
      <c r="O264" s="43"/>
      <c r="P264" s="214">
        <f>O264*H264</f>
        <v>0</v>
      </c>
      <c r="Q264" s="214">
        <v>0</v>
      </c>
      <c r="R264" s="214">
        <f>Q264*H264</f>
        <v>0</v>
      </c>
      <c r="S264" s="214">
        <v>0</v>
      </c>
      <c r="T264" s="215">
        <f>S264*H264</f>
        <v>0</v>
      </c>
      <c r="AR264" s="25" t="s">
        <v>142</v>
      </c>
      <c r="AT264" s="25" t="s">
        <v>137</v>
      </c>
      <c r="AU264" s="25" t="s">
        <v>80</v>
      </c>
      <c r="AY264" s="25" t="s">
        <v>135</v>
      </c>
      <c r="BE264" s="216">
        <f>IF(N264="základní",J264,0)</f>
        <v>0</v>
      </c>
      <c r="BF264" s="216">
        <f>IF(N264="snížená",J264,0)</f>
        <v>0</v>
      </c>
      <c r="BG264" s="216">
        <f>IF(N264="zákl. přenesená",J264,0)</f>
        <v>0</v>
      </c>
      <c r="BH264" s="216">
        <f>IF(N264="sníž. přenesená",J264,0)</f>
        <v>0</v>
      </c>
      <c r="BI264" s="216">
        <f>IF(N264="nulová",J264,0)</f>
        <v>0</v>
      </c>
      <c r="BJ264" s="25" t="s">
        <v>76</v>
      </c>
      <c r="BK264" s="216">
        <f>ROUND(I264*H264,2)</f>
        <v>0</v>
      </c>
      <c r="BL264" s="25" t="s">
        <v>142</v>
      </c>
      <c r="BM264" s="25" t="s">
        <v>399</v>
      </c>
    </row>
    <row r="265" spans="2:65" s="1" customFormat="1" ht="84">
      <c r="B265" s="42"/>
      <c r="C265" s="64"/>
      <c r="D265" s="217" t="s">
        <v>144</v>
      </c>
      <c r="E265" s="64"/>
      <c r="F265" s="218" t="s">
        <v>395</v>
      </c>
      <c r="G265" s="64"/>
      <c r="H265" s="64"/>
      <c r="I265" s="173"/>
      <c r="J265" s="64"/>
      <c r="K265" s="64"/>
      <c r="L265" s="62"/>
      <c r="M265" s="219"/>
      <c r="N265" s="43"/>
      <c r="O265" s="43"/>
      <c r="P265" s="43"/>
      <c r="Q265" s="43"/>
      <c r="R265" s="43"/>
      <c r="S265" s="43"/>
      <c r="T265" s="79"/>
      <c r="AT265" s="25" t="s">
        <v>144</v>
      </c>
      <c r="AU265" s="25" t="s">
        <v>80</v>
      </c>
    </row>
    <row r="266" spans="2:65" s="13" customFormat="1" ht="12">
      <c r="B266" s="231"/>
      <c r="C266" s="232"/>
      <c r="D266" s="233" t="s">
        <v>146</v>
      </c>
      <c r="E266" s="232"/>
      <c r="F266" s="235" t="s">
        <v>400</v>
      </c>
      <c r="G266" s="232"/>
      <c r="H266" s="236">
        <v>3991.24</v>
      </c>
      <c r="I266" s="237"/>
      <c r="J266" s="232"/>
      <c r="K266" s="232"/>
      <c r="L266" s="238"/>
      <c r="M266" s="239"/>
      <c r="N266" s="240"/>
      <c r="O266" s="240"/>
      <c r="P266" s="240"/>
      <c r="Q266" s="240"/>
      <c r="R266" s="240"/>
      <c r="S266" s="240"/>
      <c r="T266" s="241"/>
      <c r="AT266" s="242" t="s">
        <v>146</v>
      </c>
      <c r="AU266" s="242" t="s">
        <v>80</v>
      </c>
      <c r="AV266" s="13" t="s">
        <v>80</v>
      </c>
      <c r="AW266" s="13" t="s">
        <v>6</v>
      </c>
      <c r="AX266" s="13" t="s">
        <v>76</v>
      </c>
      <c r="AY266" s="242" t="s">
        <v>135</v>
      </c>
    </row>
    <row r="267" spans="2:65" s="1" customFormat="1" ht="28.8" customHeight="1">
      <c r="B267" s="42"/>
      <c r="C267" s="205" t="s">
        <v>401</v>
      </c>
      <c r="D267" s="205" t="s">
        <v>137</v>
      </c>
      <c r="E267" s="206" t="s">
        <v>402</v>
      </c>
      <c r="F267" s="207" t="s">
        <v>403</v>
      </c>
      <c r="G267" s="208" t="s">
        <v>200</v>
      </c>
      <c r="H267" s="209">
        <v>8.4000000000000005E-2</v>
      </c>
      <c r="I267" s="210"/>
      <c r="J267" s="211">
        <f>ROUND(I267*H267,2)</f>
        <v>0</v>
      </c>
      <c r="K267" s="207" t="s">
        <v>141</v>
      </c>
      <c r="L267" s="62"/>
      <c r="M267" s="212" t="s">
        <v>21</v>
      </c>
      <c r="N267" s="213" t="s">
        <v>43</v>
      </c>
      <c r="O267" s="43"/>
      <c r="P267" s="214">
        <f>O267*H267</f>
        <v>0</v>
      </c>
      <c r="Q267" s="214">
        <v>0</v>
      </c>
      <c r="R267" s="214">
        <f>Q267*H267</f>
        <v>0</v>
      </c>
      <c r="S267" s="214">
        <v>0</v>
      </c>
      <c r="T267" s="215">
        <f>S267*H267</f>
        <v>0</v>
      </c>
      <c r="AR267" s="25" t="s">
        <v>142</v>
      </c>
      <c r="AT267" s="25" t="s">
        <v>137</v>
      </c>
      <c r="AU267" s="25" t="s">
        <v>80</v>
      </c>
      <c r="AY267" s="25" t="s">
        <v>135</v>
      </c>
      <c r="BE267" s="216">
        <f>IF(N267="základní",J267,0)</f>
        <v>0</v>
      </c>
      <c r="BF267" s="216">
        <f>IF(N267="snížená",J267,0)</f>
        <v>0</v>
      </c>
      <c r="BG267" s="216">
        <f>IF(N267="zákl. přenesená",J267,0)</f>
        <v>0</v>
      </c>
      <c r="BH267" s="216">
        <f>IF(N267="sníž. přenesená",J267,0)</f>
        <v>0</v>
      </c>
      <c r="BI267" s="216">
        <f>IF(N267="nulová",J267,0)</f>
        <v>0</v>
      </c>
      <c r="BJ267" s="25" t="s">
        <v>76</v>
      </c>
      <c r="BK267" s="216">
        <f>ROUND(I267*H267,2)</f>
        <v>0</v>
      </c>
      <c r="BL267" s="25" t="s">
        <v>142</v>
      </c>
      <c r="BM267" s="25" t="s">
        <v>404</v>
      </c>
    </row>
    <row r="268" spans="2:65" s="1" customFormat="1" ht="72">
      <c r="B268" s="42"/>
      <c r="C268" s="64"/>
      <c r="D268" s="233" t="s">
        <v>144</v>
      </c>
      <c r="E268" s="64"/>
      <c r="F268" s="257" t="s">
        <v>405</v>
      </c>
      <c r="G268" s="64"/>
      <c r="H268" s="64"/>
      <c r="I268" s="173"/>
      <c r="J268" s="64"/>
      <c r="K268" s="64"/>
      <c r="L268" s="62"/>
      <c r="M268" s="219"/>
      <c r="N268" s="43"/>
      <c r="O268" s="43"/>
      <c r="P268" s="43"/>
      <c r="Q268" s="43"/>
      <c r="R268" s="43"/>
      <c r="S268" s="43"/>
      <c r="T268" s="79"/>
      <c r="AT268" s="25" t="s">
        <v>144</v>
      </c>
      <c r="AU268" s="25" t="s">
        <v>80</v>
      </c>
    </row>
    <row r="269" spans="2:65" s="1" customFormat="1" ht="20.399999999999999" customHeight="1">
      <c r="B269" s="42"/>
      <c r="C269" s="205" t="s">
        <v>406</v>
      </c>
      <c r="D269" s="205" t="s">
        <v>137</v>
      </c>
      <c r="E269" s="206" t="s">
        <v>407</v>
      </c>
      <c r="F269" s="207" t="s">
        <v>408</v>
      </c>
      <c r="G269" s="208" t="s">
        <v>200</v>
      </c>
      <c r="H269" s="209">
        <v>199.56200000000001</v>
      </c>
      <c r="I269" s="210"/>
      <c r="J269" s="211">
        <f>ROUND(I269*H269,2)</f>
        <v>0</v>
      </c>
      <c r="K269" s="207" t="s">
        <v>141</v>
      </c>
      <c r="L269" s="62"/>
      <c r="M269" s="212" t="s">
        <v>21</v>
      </c>
      <c r="N269" s="213" t="s">
        <v>43</v>
      </c>
      <c r="O269" s="43"/>
      <c r="P269" s="214">
        <f>O269*H269</f>
        <v>0</v>
      </c>
      <c r="Q269" s="214">
        <v>0</v>
      </c>
      <c r="R269" s="214">
        <f>Q269*H269</f>
        <v>0</v>
      </c>
      <c r="S269" s="214">
        <v>0</v>
      </c>
      <c r="T269" s="215">
        <f>S269*H269</f>
        <v>0</v>
      </c>
      <c r="AR269" s="25" t="s">
        <v>142</v>
      </c>
      <c r="AT269" s="25" t="s">
        <v>137</v>
      </c>
      <c r="AU269" s="25" t="s">
        <v>80</v>
      </c>
      <c r="AY269" s="25" t="s">
        <v>135</v>
      </c>
      <c r="BE269" s="216">
        <f>IF(N269="základní",J269,0)</f>
        <v>0</v>
      </c>
      <c r="BF269" s="216">
        <f>IF(N269="snížená",J269,0)</f>
        <v>0</v>
      </c>
      <c r="BG269" s="216">
        <f>IF(N269="zákl. přenesená",J269,0)</f>
        <v>0</v>
      </c>
      <c r="BH269" s="216">
        <f>IF(N269="sníž. přenesená",J269,0)</f>
        <v>0</v>
      </c>
      <c r="BI269" s="216">
        <f>IF(N269="nulová",J269,0)</f>
        <v>0</v>
      </c>
      <c r="BJ269" s="25" t="s">
        <v>76</v>
      </c>
      <c r="BK269" s="216">
        <f>ROUND(I269*H269,2)</f>
        <v>0</v>
      </c>
      <c r="BL269" s="25" t="s">
        <v>142</v>
      </c>
      <c r="BM269" s="25" t="s">
        <v>409</v>
      </c>
    </row>
    <row r="270" spans="2:65" s="1" customFormat="1" ht="72">
      <c r="B270" s="42"/>
      <c r="C270" s="64"/>
      <c r="D270" s="217" t="s">
        <v>144</v>
      </c>
      <c r="E270" s="64"/>
      <c r="F270" s="218" t="s">
        <v>405</v>
      </c>
      <c r="G270" s="64"/>
      <c r="H270" s="64"/>
      <c r="I270" s="173"/>
      <c r="J270" s="64"/>
      <c r="K270" s="64"/>
      <c r="L270" s="62"/>
      <c r="M270" s="219"/>
      <c r="N270" s="43"/>
      <c r="O270" s="43"/>
      <c r="P270" s="43"/>
      <c r="Q270" s="43"/>
      <c r="R270" s="43"/>
      <c r="S270" s="43"/>
      <c r="T270" s="79"/>
      <c r="AT270" s="25" t="s">
        <v>144</v>
      </c>
      <c r="AU270" s="25" t="s">
        <v>80</v>
      </c>
    </row>
    <row r="271" spans="2:65" s="11" customFormat="1" ht="29.85" customHeight="1">
      <c r="B271" s="188"/>
      <c r="C271" s="189"/>
      <c r="D271" s="202" t="s">
        <v>71</v>
      </c>
      <c r="E271" s="203" t="s">
        <v>410</v>
      </c>
      <c r="F271" s="203" t="s">
        <v>411</v>
      </c>
      <c r="G271" s="189"/>
      <c r="H271" s="189"/>
      <c r="I271" s="192"/>
      <c r="J271" s="204">
        <f>BK271</f>
        <v>0</v>
      </c>
      <c r="K271" s="189"/>
      <c r="L271" s="194"/>
      <c r="M271" s="195"/>
      <c r="N271" s="196"/>
      <c r="O271" s="196"/>
      <c r="P271" s="197">
        <f>SUM(P272:P273)</f>
        <v>0</v>
      </c>
      <c r="Q271" s="196"/>
      <c r="R271" s="197">
        <f>SUM(R272:R273)</f>
        <v>0</v>
      </c>
      <c r="S271" s="196"/>
      <c r="T271" s="198">
        <f>SUM(T272:T273)</f>
        <v>0</v>
      </c>
      <c r="AR271" s="199" t="s">
        <v>76</v>
      </c>
      <c r="AT271" s="200" t="s">
        <v>71</v>
      </c>
      <c r="AU271" s="200" t="s">
        <v>76</v>
      </c>
      <c r="AY271" s="199" t="s">
        <v>135</v>
      </c>
      <c r="BK271" s="201">
        <f>SUM(BK272:BK273)</f>
        <v>0</v>
      </c>
    </row>
    <row r="272" spans="2:65" s="1" customFormat="1" ht="40.200000000000003" customHeight="1">
      <c r="B272" s="42"/>
      <c r="C272" s="205" t="s">
        <v>412</v>
      </c>
      <c r="D272" s="205" t="s">
        <v>137</v>
      </c>
      <c r="E272" s="206" t="s">
        <v>413</v>
      </c>
      <c r="F272" s="207" t="s">
        <v>414</v>
      </c>
      <c r="G272" s="208" t="s">
        <v>200</v>
      </c>
      <c r="H272" s="209">
        <v>116.104</v>
      </c>
      <c r="I272" s="210"/>
      <c r="J272" s="211">
        <f>ROUND(I272*H272,2)</f>
        <v>0</v>
      </c>
      <c r="K272" s="207" t="s">
        <v>141</v>
      </c>
      <c r="L272" s="62"/>
      <c r="M272" s="212" t="s">
        <v>21</v>
      </c>
      <c r="N272" s="213" t="s">
        <v>43</v>
      </c>
      <c r="O272" s="43"/>
      <c r="P272" s="214">
        <f>O272*H272</f>
        <v>0</v>
      </c>
      <c r="Q272" s="214">
        <v>0</v>
      </c>
      <c r="R272" s="214">
        <f>Q272*H272</f>
        <v>0</v>
      </c>
      <c r="S272" s="214">
        <v>0</v>
      </c>
      <c r="T272" s="215">
        <f>S272*H272</f>
        <v>0</v>
      </c>
      <c r="AR272" s="25" t="s">
        <v>142</v>
      </c>
      <c r="AT272" s="25" t="s">
        <v>137</v>
      </c>
      <c r="AU272" s="25" t="s">
        <v>80</v>
      </c>
      <c r="AY272" s="25" t="s">
        <v>135</v>
      </c>
      <c r="BE272" s="216">
        <f>IF(N272="základní",J272,0)</f>
        <v>0</v>
      </c>
      <c r="BF272" s="216">
        <f>IF(N272="snížená",J272,0)</f>
        <v>0</v>
      </c>
      <c r="BG272" s="216">
        <f>IF(N272="zákl. přenesená",J272,0)</f>
        <v>0</v>
      </c>
      <c r="BH272" s="216">
        <f>IF(N272="sníž. přenesená",J272,0)</f>
        <v>0</v>
      </c>
      <c r="BI272" s="216">
        <f>IF(N272="nulová",J272,0)</f>
        <v>0</v>
      </c>
      <c r="BJ272" s="25" t="s">
        <v>76</v>
      </c>
      <c r="BK272" s="216">
        <f>ROUND(I272*H272,2)</f>
        <v>0</v>
      </c>
      <c r="BL272" s="25" t="s">
        <v>142</v>
      </c>
      <c r="BM272" s="25" t="s">
        <v>415</v>
      </c>
    </row>
    <row r="273" spans="2:65" s="1" customFormat="1" ht="84">
      <c r="B273" s="42"/>
      <c r="C273" s="64"/>
      <c r="D273" s="217" t="s">
        <v>144</v>
      </c>
      <c r="E273" s="64"/>
      <c r="F273" s="218" t="s">
        <v>416</v>
      </c>
      <c r="G273" s="64"/>
      <c r="H273" s="64"/>
      <c r="I273" s="173"/>
      <c r="J273" s="64"/>
      <c r="K273" s="64"/>
      <c r="L273" s="62"/>
      <c r="M273" s="219"/>
      <c r="N273" s="43"/>
      <c r="O273" s="43"/>
      <c r="P273" s="43"/>
      <c r="Q273" s="43"/>
      <c r="R273" s="43"/>
      <c r="S273" s="43"/>
      <c r="T273" s="79"/>
      <c r="AT273" s="25" t="s">
        <v>144</v>
      </c>
      <c r="AU273" s="25" t="s">
        <v>80</v>
      </c>
    </row>
    <row r="274" spans="2:65" s="11" customFormat="1" ht="37.35" customHeight="1">
      <c r="B274" s="188"/>
      <c r="C274" s="189"/>
      <c r="D274" s="190" t="s">
        <v>71</v>
      </c>
      <c r="E274" s="191" t="s">
        <v>417</v>
      </c>
      <c r="F274" s="191" t="s">
        <v>418</v>
      </c>
      <c r="G274" s="189"/>
      <c r="H274" s="189"/>
      <c r="I274" s="192"/>
      <c r="J274" s="193">
        <f>BK274</f>
        <v>0</v>
      </c>
      <c r="K274" s="189"/>
      <c r="L274" s="194"/>
      <c r="M274" s="195"/>
      <c r="N274" s="196"/>
      <c r="O274" s="196"/>
      <c r="P274" s="197">
        <f>P275+P296+P316</f>
        <v>0</v>
      </c>
      <c r="Q274" s="196"/>
      <c r="R274" s="197">
        <f>R275+R296+R316</f>
        <v>0.54669049999999997</v>
      </c>
      <c r="S274" s="196"/>
      <c r="T274" s="198">
        <f>T275+T296+T316</f>
        <v>0.25272</v>
      </c>
      <c r="AR274" s="199" t="s">
        <v>80</v>
      </c>
      <c r="AT274" s="200" t="s">
        <v>71</v>
      </c>
      <c r="AU274" s="200" t="s">
        <v>72</v>
      </c>
      <c r="AY274" s="199" t="s">
        <v>135</v>
      </c>
      <c r="BK274" s="201">
        <f>BK275+BK296+BK316</f>
        <v>0</v>
      </c>
    </row>
    <row r="275" spans="2:65" s="11" customFormat="1" ht="19.95" customHeight="1">
      <c r="B275" s="188"/>
      <c r="C275" s="189"/>
      <c r="D275" s="202" t="s">
        <v>71</v>
      </c>
      <c r="E275" s="203" t="s">
        <v>419</v>
      </c>
      <c r="F275" s="203" t="s">
        <v>420</v>
      </c>
      <c r="G275" s="189"/>
      <c r="H275" s="189"/>
      <c r="I275" s="192"/>
      <c r="J275" s="204">
        <f>BK275</f>
        <v>0</v>
      </c>
      <c r="K275" s="189"/>
      <c r="L275" s="194"/>
      <c r="M275" s="195"/>
      <c r="N275" s="196"/>
      <c r="O275" s="196"/>
      <c r="P275" s="197">
        <f>SUM(P276:P295)</f>
        <v>0</v>
      </c>
      <c r="Q275" s="196"/>
      <c r="R275" s="197">
        <f>SUM(R276:R295)</f>
        <v>5.7630999999999995E-2</v>
      </c>
      <c r="S275" s="196"/>
      <c r="T275" s="198">
        <f>SUM(T276:T295)</f>
        <v>0</v>
      </c>
      <c r="AR275" s="199" t="s">
        <v>80</v>
      </c>
      <c r="AT275" s="200" t="s">
        <v>71</v>
      </c>
      <c r="AU275" s="200" t="s">
        <v>76</v>
      </c>
      <c r="AY275" s="199" t="s">
        <v>135</v>
      </c>
      <c r="BK275" s="201">
        <f>SUM(BK276:BK295)</f>
        <v>0</v>
      </c>
    </row>
    <row r="276" spans="2:65" s="1" customFormat="1" ht="28.8" customHeight="1">
      <c r="B276" s="42"/>
      <c r="C276" s="205" t="s">
        <v>421</v>
      </c>
      <c r="D276" s="205" t="s">
        <v>137</v>
      </c>
      <c r="E276" s="206" t="s">
        <v>422</v>
      </c>
      <c r="F276" s="207" t="s">
        <v>423</v>
      </c>
      <c r="G276" s="208" t="s">
        <v>140</v>
      </c>
      <c r="H276" s="209">
        <v>10.53</v>
      </c>
      <c r="I276" s="210"/>
      <c r="J276" s="211">
        <f>ROUND(I276*H276,2)</f>
        <v>0</v>
      </c>
      <c r="K276" s="207" t="s">
        <v>21</v>
      </c>
      <c r="L276" s="62"/>
      <c r="M276" s="212" t="s">
        <v>21</v>
      </c>
      <c r="N276" s="213" t="s">
        <v>43</v>
      </c>
      <c r="O276" s="43"/>
      <c r="P276" s="214">
        <f>O276*H276</f>
        <v>0</v>
      </c>
      <c r="Q276" s="214">
        <v>1E-3</v>
      </c>
      <c r="R276" s="214">
        <f>Q276*H276</f>
        <v>1.0529999999999999E-2</v>
      </c>
      <c r="S276" s="214">
        <v>0</v>
      </c>
      <c r="T276" s="215">
        <f>S276*H276</f>
        <v>0</v>
      </c>
      <c r="AR276" s="25" t="s">
        <v>233</v>
      </c>
      <c r="AT276" s="25" t="s">
        <v>137</v>
      </c>
      <c r="AU276" s="25" t="s">
        <v>80</v>
      </c>
      <c r="AY276" s="25" t="s">
        <v>135</v>
      </c>
      <c r="BE276" s="216">
        <f>IF(N276="základní",J276,0)</f>
        <v>0</v>
      </c>
      <c r="BF276" s="216">
        <f>IF(N276="snížená",J276,0)</f>
        <v>0</v>
      </c>
      <c r="BG276" s="216">
        <f>IF(N276="zákl. přenesená",J276,0)</f>
        <v>0</v>
      </c>
      <c r="BH276" s="216">
        <f>IF(N276="sníž. přenesená",J276,0)</f>
        <v>0</v>
      </c>
      <c r="BI276" s="216">
        <f>IF(N276="nulová",J276,0)</f>
        <v>0</v>
      </c>
      <c r="BJ276" s="25" t="s">
        <v>76</v>
      </c>
      <c r="BK276" s="216">
        <f>ROUND(I276*H276,2)</f>
        <v>0</v>
      </c>
      <c r="BL276" s="25" t="s">
        <v>233</v>
      </c>
      <c r="BM276" s="25" t="s">
        <v>424</v>
      </c>
    </row>
    <row r="277" spans="2:65" s="12" customFormat="1" ht="12">
      <c r="B277" s="220"/>
      <c r="C277" s="221"/>
      <c r="D277" s="217" t="s">
        <v>146</v>
      </c>
      <c r="E277" s="222" t="s">
        <v>21</v>
      </c>
      <c r="F277" s="223" t="s">
        <v>147</v>
      </c>
      <c r="G277" s="221"/>
      <c r="H277" s="224" t="s">
        <v>21</v>
      </c>
      <c r="I277" s="225"/>
      <c r="J277" s="221"/>
      <c r="K277" s="221"/>
      <c r="L277" s="226"/>
      <c r="M277" s="227"/>
      <c r="N277" s="228"/>
      <c r="O277" s="228"/>
      <c r="P277" s="228"/>
      <c r="Q277" s="228"/>
      <c r="R277" s="228"/>
      <c r="S277" s="228"/>
      <c r="T277" s="229"/>
      <c r="AT277" s="230" t="s">
        <v>146</v>
      </c>
      <c r="AU277" s="230" t="s">
        <v>80</v>
      </c>
      <c r="AV277" s="12" t="s">
        <v>76</v>
      </c>
      <c r="AW277" s="12" t="s">
        <v>35</v>
      </c>
      <c r="AX277" s="12" t="s">
        <v>72</v>
      </c>
      <c r="AY277" s="230" t="s">
        <v>135</v>
      </c>
    </row>
    <row r="278" spans="2:65" s="12" customFormat="1" ht="12">
      <c r="B278" s="220"/>
      <c r="C278" s="221"/>
      <c r="D278" s="217" t="s">
        <v>146</v>
      </c>
      <c r="E278" s="222" t="s">
        <v>21</v>
      </c>
      <c r="F278" s="223" t="s">
        <v>352</v>
      </c>
      <c r="G278" s="221"/>
      <c r="H278" s="224" t="s">
        <v>21</v>
      </c>
      <c r="I278" s="225"/>
      <c r="J278" s="221"/>
      <c r="K278" s="221"/>
      <c r="L278" s="226"/>
      <c r="M278" s="227"/>
      <c r="N278" s="228"/>
      <c r="O278" s="228"/>
      <c r="P278" s="228"/>
      <c r="Q278" s="228"/>
      <c r="R278" s="228"/>
      <c r="S278" s="228"/>
      <c r="T278" s="229"/>
      <c r="AT278" s="230" t="s">
        <v>146</v>
      </c>
      <c r="AU278" s="230" t="s">
        <v>80</v>
      </c>
      <c r="AV278" s="12" t="s">
        <v>76</v>
      </c>
      <c r="AW278" s="12" t="s">
        <v>35</v>
      </c>
      <c r="AX278" s="12" t="s">
        <v>72</v>
      </c>
      <c r="AY278" s="230" t="s">
        <v>135</v>
      </c>
    </row>
    <row r="279" spans="2:65" s="13" customFormat="1" ht="12">
      <c r="B279" s="231"/>
      <c r="C279" s="232"/>
      <c r="D279" s="233" t="s">
        <v>146</v>
      </c>
      <c r="E279" s="234" t="s">
        <v>21</v>
      </c>
      <c r="F279" s="235" t="s">
        <v>425</v>
      </c>
      <c r="G279" s="232"/>
      <c r="H279" s="236">
        <v>10.53</v>
      </c>
      <c r="I279" s="237"/>
      <c r="J279" s="232"/>
      <c r="K279" s="232"/>
      <c r="L279" s="238"/>
      <c r="M279" s="239"/>
      <c r="N279" s="240"/>
      <c r="O279" s="240"/>
      <c r="P279" s="240"/>
      <c r="Q279" s="240"/>
      <c r="R279" s="240"/>
      <c r="S279" s="240"/>
      <c r="T279" s="241"/>
      <c r="AT279" s="242" t="s">
        <v>146</v>
      </c>
      <c r="AU279" s="242" t="s">
        <v>80</v>
      </c>
      <c r="AV279" s="13" t="s">
        <v>80</v>
      </c>
      <c r="AW279" s="13" t="s">
        <v>35</v>
      </c>
      <c r="AX279" s="13" t="s">
        <v>76</v>
      </c>
      <c r="AY279" s="242" t="s">
        <v>135</v>
      </c>
    </row>
    <row r="280" spans="2:65" s="1" customFormat="1" ht="28.8" customHeight="1">
      <c r="B280" s="42"/>
      <c r="C280" s="205" t="s">
        <v>426</v>
      </c>
      <c r="D280" s="205" t="s">
        <v>137</v>
      </c>
      <c r="E280" s="206" t="s">
        <v>427</v>
      </c>
      <c r="F280" s="207" t="s">
        <v>423</v>
      </c>
      <c r="G280" s="208" t="s">
        <v>140</v>
      </c>
      <c r="H280" s="209">
        <v>26.324999999999999</v>
      </c>
      <c r="I280" s="210"/>
      <c r="J280" s="211">
        <f>ROUND(I280*H280,2)</f>
        <v>0</v>
      </c>
      <c r="K280" s="207" t="s">
        <v>21</v>
      </c>
      <c r="L280" s="62"/>
      <c r="M280" s="212" t="s">
        <v>21</v>
      </c>
      <c r="N280" s="213" t="s">
        <v>43</v>
      </c>
      <c r="O280" s="43"/>
      <c r="P280" s="214">
        <f>O280*H280</f>
        <v>0</v>
      </c>
      <c r="Q280" s="214">
        <v>1E-3</v>
      </c>
      <c r="R280" s="214">
        <f>Q280*H280</f>
        <v>2.6325000000000001E-2</v>
      </c>
      <c r="S280" s="214">
        <v>0</v>
      </c>
      <c r="T280" s="215">
        <f>S280*H280</f>
        <v>0</v>
      </c>
      <c r="AR280" s="25" t="s">
        <v>233</v>
      </c>
      <c r="AT280" s="25" t="s">
        <v>137</v>
      </c>
      <c r="AU280" s="25" t="s">
        <v>80</v>
      </c>
      <c r="AY280" s="25" t="s">
        <v>135</v>
      </c>
      <c r="BE280" s="216">
        <f>IF(N280="základní",J280,0)</f>
        <v>0</v>
      </c>
      <c r="BF280" s="216">
        <f>IF(N280="snížená",J280,0)</f>
        <v>0</v>
      </c>
      <c r="BG280" s="216">
        <f>IF(N280="zákl. přenesená",J280,0)</f>
        <v>0</v>
      </c>
      <c r="BH280" s="216">
        <f>IF(N280="sníž. přenesená",J280,0)</f>
        <v>0</v>
      </c>
      <c r="BI280" s="216">
        <f>IF(N280="nulová",J280,0)</f>
        <v>0</v>
      </c>
      <c r="BJ280" s="25" t="s">
        <v>76</v>
      </c>
      <c r="BK280" s="216">
        <f>ROUND(I280*H280,2)</f>
        <v>0</v>
      </c>
      <c r="BL280" s="25" t="s">
        <v>233</v>
      </c>
      <c r="BM280" s="25" t="s">
        <v>428</v>
      </c>
    </row>
    <row r="281" spans="2:65" s="12" customFormat="1" ht="12">
      <c r="B281" s="220"/>
      <c r="C281" s="221"/>
      <c r="D281" s="217" t="s">
        <v>146</v>
      </c>
      <c r="E281" s="222" t="s">
        <v>21</v>
      </c>
      <c r="F281" s="223" t="s">
        <v>147</v>
      </c>
      <c r="G281" s="221"/>
      <c r="H281" s="224" t="s">
        <v>21</v>
      </c>
      <c r="I281" s="225"/>
      <c r="J281" s="221"/>
      <c r="K281" s="221"/>
      <c r="L281" s="226"/>
      <c r="M281" s="227"/>
      <c r="N281" s="228"/>
      <c r="O281" s="228"/>
      <c r="P281" s="228"/>
      <c r="Q281" s="228"/>
      <c r="R281" s="228"/>
      <c r="S281" s="228"/>
      <c r="T281" s="229"/>
      <c r="AT281" s="230" t="s">
        <v>146</v>
      </c>
      <c r="AU281" s="230" t="s">
        <v>80</v>
      </c>
      <c r="AV281" s="12" t="s">
        <v>76</v>
      </c>
      <c r="AW281" s="12" t="s">
        <v>35</v>
      </c>
      <c r="AX281" s="12" t="s">
        <v>72</v>
      </c>
      <c r="AY281" s="230" t="s">
        <v>135</v>
      </c>
    </row>
    <row r="282" spans="2:65" s="12" customFormat="1" ht="12">
      <c r="B282" s="220"/>
      <c r="C282" s="221"/>
      <c r="D282" s="217" t="s">
        <v>146</v>
      </c>
      <c r="E282" s="222" t="s">
        <v>21</v>
      </c>
      <c r="F282" s="223" t="s">
        <v>352</v>
      </c>
      <c r="G282" s="221"/>
      <c r="H282" s="224" t="s">
        <v>21</v>
      </c>
      <c r="I282" s="225"/>
      <c r="J282" s="221"/>
      <c r="K282" s="221"/>
      <c r="L282" s="226"/>
      <c r="M282" s="227"/>
      <c r="N282" s="228"/>
      <c r="O282" s="228"/>
      <c r="P282" s="228"/>
      <c r="Q282" s="228"/>
      <c r="R282" s="228"/>
      <c r="S282" s="228"/>
      <c r="T282" s="229"/>
      <c r="AT282" s="230" t="s">
        <v>146</v>
      </c>
      <c r="AU282" s="230" t="s">
        <v>80</v>
      </c>
      <c r="AV282" s="12" t="s">
        <v>76</v>
      </c>
      <c r="AW282" s="12" t="s">
        <v>35</v>
      </c>
      <c r="AX282" s="12" t="s">
        <v>72</v>
      </c>
      <c r="AY282" s="230" t="s">
        <v>135</v>
      </c>
    </row>
    <row r="283" spans="2:65" s="13" customFormat="1" ht="12">
      <c r="B283" s="231"/>
      <c r="C283" s="232"/>
      <c r="D283" s="233" t="s">
        <v>146</v>
      </c>
      <c r="E283" s="234" t="s">
        <v>21</v>
      </c>
      <c r="F283" s="235" t="s">
        <v>429</v>
      </c>
      <c r="G283" s="232"/>
      <c r="H283" s="236">
        <v>26.324999999999999</v>
      </c>
      <c r="I283" s="237"/>
      <c r="J283" s="232"/>
      <c r="K283" s="232"/>
      <c r="L283" s="238"/>
      <c r="M283" s="239"/>
      <c r="N283" s="240"/>
      <c r="O283" s="240"/>
      <c r="P283" s="240"/>
      <c r="Q283" s="240"/>
      <c r="R283" s="240"/>
      <c r="S283" s="240"/>
      <c r="T283" s="241"/>
      <c r="AT283" s="242" t="s">
        <v>146</v>
      </c>
      <c r="AU283" s="242" t="s">
        <v>80</v>
      </c>
      <c r="AV283" s="13" t="s">
        <v>80</v>
      </c>
      <c r="AW283" s="13" t="s">
        <v>35</v>
      </c>
      <c r="AX283" s="13" t="s">
        <v>76</v>
      </c>
      <c r="AY283" s="242" t="s">
        <v>135</v>
      </c>
    </row>
    <row r="284" spans="2:65" s="1" customFormat="1" ht="28.8" customHeight="1">
      <c r="B284" s="42"/>
      <c r="C284" s="205" t="s">
        <v>430</v>
      </c>
      <c r="D284" s="205" t="s">
        <v>137</v>
      </c>
      <c r="E284" s="206" t="s">
        <v>431</v>
      </c>
      <c r="F284" s="207" t="s">
        <v>432</v>
      </c>
      <c r="G284" s="208" t="s">
        <v>140</v>
      </c>
      <c r="H284" s="209">
        <v>37.1</v>
      </c>
      <c r="I284" s="210"/>
      <c r="J284" s="211">
        <f>ROUND(I284*H284,2)</f>
        <v>0</v>
      </c>
      <c r="K284" s="207" t="s">
        <v>21</v>
      </c>
      <c r="L284" s="62"/>
      <c r="M284" s="212" t="s">
        <v>21</v>
      </c>
      <c r="N284" s="213" t="s">
        <v>43</v>
      </c>
      <c r="O284" s="43"/>
      <c r="P284" s="214">
        <f>O284*H284</f>
        <v>0</v>
      </c>
      <c r="Q284" s="214">
        <v>4.6000000000000001E-4</v>
      </c>
      <c r="R284" s="214">
        <f>Q284*H284</f>
        <v>1.7066000000000001E-2</v>
      </c>
      <c r="S284" s="214">
        <v>0</v>
      </c>
      <c r="T284" s="215">
        <f>S284*H284</f>
        <v>0</v>
      </c>
      <c r="AR284" s="25" t="s">
        <v>233</v>
      </c>
      <c r="AT284" s="25" t="s">
        <v>137</v>
      </c>
      <c r="AU284" s="25" t="s">
        <v>80</v>
      </c>
      <c r="AY284" s="25" t="s">
        <v>135</v>
      </c>
      <c r="BE284" s="216">
        <f>IF(N284="základní",J284,0)</f>
        <v>0</v>
      </c>
      <c r="BF284" s="216">
        <f>IF(N284="snížená",J284,0)</f>
        <v>0</v>
      </c>
      <c r="BG284" s="216">
        <f>IF(N284="zákl. přenesená",J284,0)</f>
        <v>0</v>
      </c>
      <c r="BH284" s="216">
        <f>IF(N284="sníž. přenesená",J284,0)</f>
        <v>0</v>
      </c>
      <c r="BI284" s="216">
        <f>IF(N284="nulová",J284,0)</f>
        <v>0</v>
      </c>
      <c r="BJ284" s="25" t="s">
        <v>76</v>
      </c>
      <c r="BK284" s="216">
        <f>ROUND(I284*H284,2)</f>
        <v>0</v>
      </c>
      <c r="BL284" s="25" t="s">
        <v>233</v>
      </c>
      <c r="BM284" s="25" t="s">
        <v>433</v>
      </c>
    </row>
    <row r="285" spans="2:65" s="12" customFormat="1" ht="12">
      <c r="B285" s="220"/>
      <c r="C285" s="221"/>
      <c r="D285" s="217" t="s">
        <v>146</v>
      </c>
      <c r="E285" s="222" t="s">
        <v>21</v>
      </c>
      <c r="F285" s="223" t="s">
        <v>147</v>
      </c>
      <c r="G285" s="221"/>
      <c r="H285" s="224" t="s">
        <v>21</v>
      </c>
      <c r="I285" s="225"/>
      <c r="J285" s="221"/>
      <c r="K285" s="221"/>
      <c r="L285" s="226"/>
      <c r="M285" s="227"/>
      <c r="N285" s="228"/>
      <c r="O285" s="228"/>
      <c r="P285" s="228"/>
      <c r="Q285" s="228"/>
      <c r="R285" s="228"/>
      <c r="S285" s="228"/>
      <c r="T285" s="229"/>
      <c r="AT285" s="230" t="s">
        <v>146</v>
      </c>
      <c r="AU285" s="230" t="s">
        <v>80</v>
      </c>
      <c r="AV285" s="12" t="s">
        <v>76</v>
      </c>
      <c r="AW285" s="12" t="s">
        <v>35</v>
      </c>
      <c r="AX285" s="12" t="s">
        <v>72</v>
      </c>
      <c r="AY285" s="230" t="s">
        <v>135</v>
      </c>
    </row>
    <row r="286" spans="2:65" s="12" customFormat="1" ht="12">
      <c r="B286" s="220"/>
      <c r="C286" s="221"/>
      <c r="D286" s="217" t="s">
        <v>146</v>
      </c>
      <c r="E286" s="222" t="s">
        <v>21</v>
      </c>
      <c r="F286" s="223" t="s">
        <v>352</v>
      </c>
      <c r="G286" s="221"/>
      <c r="H286" s="224" t="s">
        <v>21</v>
      </c>
      <c r="I286" s="225"/>
      <c r="J286" s="221"/>
      <c r="K286" s="221"/>
      <c r="L286" s="226"/>
      <c r="M286" s="227"/>
      <c r="N286" s="228"/>
      <c r="O286" s="228"/>
      <c r="P286" s="228"/>
      <c r="Q286" s="228"/>
      <c r="R286" s="228"/>
      <c r="S286" s="228"/>
      <c r="T286" s="229"/>
      <c r="AT286" s="230" t="s">
        <v>146</v>
      </c>
      <c r="AU286" s="230" t="s">
        <v>80</v>
      </c>
      <c r="AV286" s="12" t="s">
        <v>76</v>
      </c>
      <c r="AW286" s="12" t="s">
        <v>35</v>
      </c>
      <c r="AX286" s="12" t="s">
        <v>72</v>
      </c>
      <c r="AY286" s="230" t="s">
        <v>135</v>
      </c>
    </row>
    <row r="287" spans="2:65" s="13" customFormat="1" ht="12">
      <c r="B287" s="231"/>
      <c r="C287" s="232"/>
      <c r="D287" s="233" t="s">
        <v>146</v>
      </c>
      <c r="E287" s="234" t="s">
        <v>21</v>
      </c>
      <c r="F287" s="235" t="s">
        <v>434</v>
      </c>
      <c r="G287" s="232"/>
      <c r="H287" s="236">
        <v>37.1</v>
      </c>
      <c r="I287" s="237"/>
      <c r="J287" s="232"/>
      <c r="K287" s="232"/>
      <c r="L287" s="238"/>
      <c r="M287" s="239"/>
      <c r="N287" s="240"/>
      <c r="O287" s="240"/>
      <c r="P287" s="240"/>
      <c r="Q287" s="240"/>
      <c r="R287" s="240"/>
      <c r="S287" s="240"/>
      <c r="T287" s="241"/>
      <c r="AT287" s="242" t="s">
        <v>146</v>
      </c>
      <c r="AU287" s="242" t="s">
        <v>80</v>
      </c>
      <c r="AV287" s="13" t="s">
        <v>80</v>
      </c>
      <c r="AW287" s="13" t="s">
        <v>35</v>
      </c>
      <c r="AX287" s="13" t="s">
        <v>76</v>
      </c>
      <c r="AY287" s="242" t="s">
        <v>135</v>
      </c>
    </row>
    <row r="288" spans="2:65" s="1" customFormat="1" ht="20.399999999999999" customHeight="1">
      <c r="B288" s="42"/>
      <c r="C288" s="205" t="s">
        <v>435</v>
      </c>
      <c r="D288" s="205" t="s">
        <v>137</v>
      </c>
      <c r="E288" s="206" t="s">
        <v>436</v>
      </c>
      <c r="F288" s="207" t="s">
        <v>437</v>
      </c>
      <c r="G288" s="208" t="s">
        <v>151</v>
      </c>
      <c r="H288" s="209">
        <v>37.1</v>
      </c>
      <c r="I288" s="210"/>
      <c r="J288" s="211">
        <f>ROUND(I288*H288,2)</f>
        <v>0</v>
      </c>
      <c r="K288" s="207" t="s">
        <v>21</v>
      </c>
      <c r="L288" s="62"/>
      <c r="M288" s="212" t="s">
        <v>21</v>
      </c>
      <c r="N288" s="213" t="s">
        <v>43</v>
      </c>
      <c r="O288" s="43"/>
      <c r="P288" s="214">
        <f>O288*H288</f>
        <v>0</v>
      </c>
      <c r="Q288" s="214">
        <v>1E-4</v>
      </c>
      <c r="R288" s="214">
        <f>Q288*H288</f>
        <v>3.7100000000000002E-3</v>
      </c>
      <c r="S288" s="214">
        <v>0</v>
      </c>
      <c r="T288" s="215">
        <f>S288*H288</f>
        <v>0</v>
      </c>
      <c r="AR288" s="25" t="s">
        <v>233</v>
      </c>
      <c r="AT288" s="25" t="s">
        <v>137</v>
      </c>
      <c r="AU288" s="25" t="s">
        <v>80</v>
      </c>
      <c r="AY288" s="25" t="s">
        <v>135</v>
      </c>
      <c r="BE288" s="216">
        <f>IF(N288="základní",J288,0)</f>
        <v>0</v>
      </c>
      <c r="BF288" s="216">
        <f>IF(N288="snížená",J288,0)</f>
        <v>0</v>
      </c>
      <c r="BG288" s="216">
        <f>IF(N288="zákl. přenesená",J288,0)</f>
        <v>0</v>
      </c>
      <c r="BH288" s="216">
        <f>IF(N288="sníž. přenesená",J288,0)</f>
        <v>0</v>
      </c>
      <c r="BI288" s="216">
        <f>IF(N288="nulová",J288,0)</f>
        <v>0</v>
      </c>
      <c r="BJ288" s="25" t="s">
        <v>76</v>
      </c>
      <c r="BK288" s="216">
        <f>ROUND(I288*H288,2)</f>
        <v>0</v>
      </c>
      <c r="BL288" s="25" t="s">
        <v>233</v>
      </c>
      <c r="BM288" s="25" t="s">
        <v>438</v>
      </c>
    </row>
    <row r="289" spans="2:65" s="12" customFormat="1" ht="12">
      <c r="B289" s="220"/>
      <c r="C289" s="221"/>
      <c r="D289" s="217" t="s">
        <v>146</v>
      </c>
      <c r="E289" s="222" t="s">
        <v>21</v>
      </c>
      <c r="F289" s="223" t="s">
        <v>147</v>
      </c>
      <c r="G289" s="221"/>
      <c r="H289" s="224" t="s">
        <v>21</v>
      </c>
      <c r="I289" s="225"/>
      <c r="J289" s="221"/>
      <c r="K289" s="221"/>
      <c r="L289" s="226"/>
      <c r="M289" s="227"/>
      <c r="N289" s="228"/>
      <c r="O289" s="228"/>
      <c r="P289" s="228"/>
      <c r="Q289" s="228"/>
      <c r="R289" s="228"/>
      <c r="S289" s="228"/>
      <c r="T289" s="229"/>
      <c r="AT289" s="230" t="s">
        <v>146</v>
      </c>
      <c r="AU289" s="230" t="s">
        <v>80</v>
      </c>
      <c r="AV289" s="12" t="s">
        <v>76</v>
      </c>
      <c r="AW289" s="12" t="s">
        <v>35</v>
      </c>
      <c r="AX289" s="12" t="s">
        <v>72</v>
      </c>
      <c r="AY289" s="230" t="s">
        <v>135</v>
      </c>
    </row>
    <row r="290" spans="2:65" s="12" customFormat="1" ht="12">
      <c r="B290" s="220"/>
      <c r="C290" s="221"/>
      <c r="D290" s="217" t="s">
        <v>146</v>
      </c>
      <c r="E290" s="222" t="s">
        <v>21</v>
      </c>
      <c r="F290" s="223" t="s">
        <v>352</v>
      </c>
      <c r="G290" s="221"/>
      <c r="H290" s="224" t="s">
        <v>21</v>
      </c>
      <c r="I290" s="225"/>
      <c r="J290" s="221"/>
      <c r="K290" s="221"/>
      <c r="L290" s="226"/>
      <c r="M290" s="227"/>
      <c r="N290" s="228"/>
      <c r="O290" s="228"/>
      <c r="P290" s="228"/>
      <c r="Q290" s="228"/>
      <c r="R290" s="228"/>
      <c r="S290" s="228"/>
      <c r="T290" s="229"/>
      <c r="AT290" s="230" t="s">
        <v>146</v>
      </c>
      <c r="AU290" s="230" t="s">
        <v>80</v>
      </c>
      <c r="AV290" s="12" t="s">
        <v>76</v>
      </c>
      <c r="AW290" s="12" t="s">
        <v>35</v>
      </c>
      <c r="AX290" s="12" t="s">
        <v>72</v>
      </c>
      <c r="AY290" s="230" t="s">
        <v>135</v>
      </c>
    </row>
    <row r="291" spans="2:65" s="13" customFormat="1" ht="12">
      <c r="B291" s="231"/>
      <c r="C291" s="232"/>
      <c r="D291" s="233" t="s">
        <v>146</v>
      </c>
      <c r="E291" s="234" t="s">
        <v>21</v>
      </c>
      <c r="F291" s="235" t="s">
        <v>439</v>
      </c>
      <c r="G291" s="232"/>
      <c r="H291" s="236">
        <v>37.1</v>
      </c>
      <c r="I291" s="237"/>
      <c r="J291" s="232"/>
      <c r="K291" s="232"/>
      <c r="L291" s="238"/>
      <c r="M291" s="239"/>
      <c r="N291" s="240"/>
      <c r="O291" s="240"/>
      <c r="P291" s="240"/>
      <c r="Q291" s="240"/>
      <c r="R291" s="240"/>
      <c r="S291" s="240"/>
      <c r="T291" s="241"/>
      <c r="AT291" s="242" t="s">
        <v>146</v>
      </c>
      <c r="AU291" s="242" t="s">
        <v>80</v>
      </c>
      <c r="AV291" s="13" t="s">
        <v>80</v>
      </c>
      <c r="AW291" s="13" t="s">
        <v>35</v>
      </c>
      <c r="AX291" s="13" t="s">
        <v>76</v>
      </c>
      <c r="AY291" s="242" t="s">
        <v>135</v>
      </c>
    </row>
    <row r="292" spans="2:65" s="1" customFormat="1" ht="40.200000000000003" customHeight="1">
      <c r="B292" s="42"/>
      <c r="C292" s="205" t="s">
        <v>440</v>
      </c>
      <c r="D292" s="205" t="s">
        <v>137</v>
      </c>
      <c r="E292" s="206" t="s">
        <v>441</v>
      </c>
      <c r="F292" s="207" t="s">
        <v>442</v>
      </c>
      <c r="G292" s="208" t="s">
        <v>200</v>
      </c>
      <c r="H292" s="209">
        <v>5.8000000000000003E-2</v>
      </c>
      <c r="I292" s="210"/>
      <c r="J292" s="211">
        <f>ROUND(I292*H292,2)</f>
        <v>0</v>
      </c>
      <c r="K292" s="207" t="s">
        <v>141</v>
      </c>
      <c r="L292" s="62"/>
      <c r="M292" s="212" t="s">
        <v>21</v>
      </c>
      <c r="N292" s="213" t="s">
        <v>43</v>
      </c>
      <c r="O292" s="43"/>
      <c r="P292" s="214">
        <f>O292*H292</f>
        <v>0</v>
      </c>
      <c r="Q292" s="214">
        <v>0</v>
      </c>
      <c r="R292" s="214">
        <f>Q292*H292</f>
        <v>0</v>
      </c>
      <c r="S292" s="214">
        <v>0</v>
      </c>
      <c r="T292" s="215">
        <f>S292*H292</f>
        <v>0</v>
      </c>
      <c r="AR292" s="25" t="s">
        <v>233</v>
      </c>
      <c r="AT292" s="25" t="s">
        <v>137</v>
      </c>
      <c r="AU292" s="25" t="s">
        <v>80</v>
      </c>
      <c r="AY292" s="25" t="s">
        <v>135</v>
      </c>
      <c r="BE292" s="216">
        <f>IF(N292="základní",J292,0)</f>
        <v>0</v>
      </c>
      <c r="BF292" s="216">
        <f>IF(N292="snížená",J292,0)</f>
        <v>0</v>
      </c>
      <c r="BG292" s="216">
        <f>IF(N292="zákl. přenesená",J292,0)</f>
        <v>0</v>
      </c>
      <c r="BH292" s="216">
        <f>IF(N292="sníž. přenesená",J292,0)</f>
        <v>0</v>
      </c>
      <c r="BI292" s="216">
        <f>IF(N292="nulová",J292,0)</f>
        <v>0</v>
      </c>
      <c r="BJ292" s="25" t="s">
        <v>76</v>
      </c>
      <c r="BK292" s="216">
        <f>ROUND(I292*H292,2)</f>
        <v>0</v>
      </c>
      <c r="BL292" s="25" t="s">
        <v>233</v>
      </c>
      <c r="BM292" s="25" t="s">
        <v>443</v>
      </c>
    </row>
    <row r="293" spans="2:65" s="1" customFormat="1" ht="120">
      <c r="B293" s="42"/>
      <c r="C293" s="64"/>
      <c r="D293" s="233" t="s">
        <v>144</v>
      </c>
      <c r="E293" s="64"/>
      <c r="F293" s="257" t="s">
        <v>444</v>
      </c>
      <c r="G293" s="64"/>
      <c r="H293" s="64"/>
      <c r="I293" s="173"/>
      <c r="J293" s="64"/>
      <c r="K293" s="64"/>
      <c r="L293" s="62"/>
      <c r="M293" s="219"/>
      <c r="N293" s="43"/>
      <c r="O293" s="43"/>
      <c r="P293" s="43"/>
      <c r="Q293" s="43"/>
      <c r="R293" s="43"/>
      <c r="S293" s="43"/>
      <c r="T293" s="79"/>
      <c r="AT293" s="25" t="s">
        <v>144</v>
      </c>
      <c r="AU293" s="25" t="s">
        <v>80</v>
      </c>
    </row>
    <row r="294" spans="2:65" s="1" customFormat="1" ht="40.200000000000003" customHeight="1">
      <c r="B294" s="42"/>
      <c r="C294" s="205" t="s">
        <v>445</v>
      </c>
      <c r="D294" s="205" t="s">
        <v>137</v>
      </c>
      <c r="E294" s="206" t="s">
        <v>446</v>
      </c>
      <c r="F294" s="207" t="s">
        <v>447</v>
      </c>
      <c r="G294" s="208" t="s">
        <v>200</v>
      </c>
      <c r="H294" s="209">
        <v>5.8000000000000003E-2</v>
      </c>
      <c r="I294" s="210"/>
      <c r="J294" s="211">
        <f>ROUND(I294*H294,2)</f>
        <v>0</v>
      </c>
      <c r="K294" s="207" t="s">
        <v>141</v>
      </c>
      <c r="L294" s="62"/>
      <c r="M294" s="212" t="s">
        <v>21</v>
      </c>
      <c r="N294" s="213" t="s">
        <v>43</v>
      </c>
      <c r="O294" s="43"/>
      <c r="P294" s="214">
        <f>O294*H294</f>
        <v>0</v>
      </c>
      <c r="Q294" s="214">
        <v>0</v>
      </c>
      <c r="R294" s="214">
        <f>Q294*H294</f>
        <v>0</v>
      </c>
      <c r="S294" s="214">
        <v>0</v>
      </c>
      <c r="T294" s="215">
        <f>S294*H294</f>
        <v>0</v>
      </c>
      <c r="AR294" s="25" t="s">
        <v>233</v>
      </c>
      <c r="AT294" s="25" t="s">
        <v>137</v>
      </c>
      <c r="AU294" s="25" t="s">
        <v>80</v>
      </c>
      <c r="AY294" s="25" t="s">
        <v>135</v>
      </c>
      <c r="BE294" s="216">
        <f>IF(N294="základní",J294,0)</f>
        <v>0</v>
      </c>
      <c r="BF294" s="216">
        <f>IF(N294="snížená",J294,0)</f>
        <v>0</v>
      </c>
      <c r="BG294" s="216">
        <f>IF(N294="zákl. přenesená",J294,0)</f>
        <v>0</v>
      </c>
      <c r="BH294" s="216">
        <f>IF(N294="sníž. přenesená",J294,0)</f>
        <v>0</v>
      </c>
      <c r="BI294" s="216">
        <f>IF(N294="nulová",J294,0)</f>
        <v>0</v>
      </c>
      <c r="BJ294" s="25" t="s">
        <v>76</v>
      </c>
      <c r="BK294" s="216">
        <f>ROUND(I294*H294,2)</f>
        <v>0</v>
      </c>
      <c r="BL294" s="25" t="s">
        <v>233</v>
      </c>
      <c r="BM294" s="25" t="s">
        <v>448</v>
      </c>
    </row>
    <row r="295" spans="2:65" s="1" customFormat="1" ht="120">
      <c r="B295" s="42"/>
      <c r="C295" s="64"/>
      <c r="D295" s="217" t="s">
        <v>144</v>
      </c>
      <c r="E295" s="64"/>
      <c r="F295" s="218" t="s">
        <v>444</v>
      </c>
      <c r="G295" s="64"/>
      <c r="H295" s="64"/>
      <c r="I295" s="173"/>
      <c r="J295" s="64"/>
      <c r="K295" s="64"/>
      <c r="L295" s="62"/>
      <c r="M295" s="219"/>
      <c r="N295" s="43"/>
      <c r="O295" s="43"/>
      <c r="P295" s="43"/>
      <c r="Q295" s="43"/>
      <c r="R295" s="43"/>
      <c r="S295" s="43"/>
      <c r="T295" s="79"/>
      <c r="AT295" s="25" t="s">
        <v>144</v>
      </c>
      <c r="AU295" s="25" t="s">
        <v>80</v>
      </c>
    </row>
    <row r="296" spans="2:65" s="11" customFormat="1" ht="29.85" customHeight="1">
      <c r="B296" s="188"/>
      <c r="C296" s="189"/>
      <c r="D296" s="202" t="s">
        <v>71</v>
      </c>
      <c r="E296" s="203" t="s">
        <v>449</v>
      </c>
      <c r="F296" s="203" t="s">
        <v>450</v>
      </c>
      <c r="G296" s="189"/>
      <c r="H296" s="189"/>
      <c r="I296" s="192"/>
      <c r="J296" s="204">
        <f>BK296</f>
        <v>0</v>
      </c>
      <c r="K296" s="189"/>
      <c r="L296" s="194"/>
      <c r="M296" s="195"/>
      <c r="N296" s="196"/>
      <c r="O296" s="196"/>
      <c r="P296" s="197">
        <f>SUM(P297:P315)</f>
        <v>0</v>
      </c>
      <c r="Q296" s="196"/>
      <c r="R296" s="197">
        <f>SUM(R297:R315)</f>
        <v>0.45622600000000002</v>
      </c>
      <c r="S296" s="196"/>
      <c r="T296" s="198">
        <f>SUM(T297:T315)</f>
        <v>0.25272</v>
      </c>
      <c r="AR296" s="199" t="s">
        <v>80</v>
      </c>
      <c r="AT296" s="200" t="s">
        <v>71</v>
      </c>
      <c r="AU296" s="200" t="s">
        <v>76</v>
      </c>
      <c r="AY296" s="199" t="s">
        <v>135</v>
      </c>
      <c r="BK296" s="201">
        <f>SUM(BK297:BK315)</f>
        <v>0</v>
      </c>
    </row>
    <row r="297" spans="2:65" s="1" customFormat="1" ht="40.200000000000003" customHeight="1">
      <c r="B297" s="42"/>
      <c r="C297" s="205" t="s">
        <v>451</v>
      </c>
      <c r="D297" s="205" t="s">
        <v>137</v>
      </c>
      <c r="E297" s="206" t="s">
        <v>452</v>
      </c>
      <c r="F297" s="207" t="s">
        <v>453</v>
      </c>
      <c r="G297" s="208" t="s">
        <v>140</v>
      </c>
      <c r="H297" s="209">
        <v>42.12</v>
      </c>
      <c r="I297" s="210"/>
      <c r="J297" s="211">
        <f>ROUND(I297*H297,2)</f>
        <v>0</v>
      </c>
      <c r="K297" s="207" t="s">
        <v>141</v>
      </c>
      <c r="L297" s="62"/>
      <c r="M297" s="212" t="s">
        <v>21</v>
      </c>
      <c r="N297" s="213" t="s">
        <v>43</v>
      </c>
      <c r="O297" s="43"/>
      <c r="P297" s="214">
        <f>O297*H297</f>
        <v>0</v>
      </c>
      <c r="Q297" s="214">
        <v>0</v>
      </c>
      <c r="R297" s="214">
        <f>Q297*H297</f>
        <v>0</v>
      </c>
      <c r="S297" s="214">
        <v>6.0000000000000001E-3</v>
      </c>
      <c r="T297" s="215">
        <f>S297*H297</f>
        <v>0.25272</v>
      </c>
      <c r="AR297" s="25" t="s">
        <v>233</v>
      </c>
      <c r="AT297" s="25" t="s">
        <v>137</v>
      </c>
      <c r="AU297" s="25" t="s">
        <v>80</v>
      </c>
      <c r="AY297" s="25" t="s">
        <v>135</v>
      </c>
      <c r="BE297" s="216">
        <f>IF(N297="základní",J297,0)</f>
        <v>0</v>
      </c>
      <c r="BF297" s="216">
        <f>IF(N297="snížená",J297,0)</f>
        <v>0</v>
      </c>
      <c r="BG297" s="216">
        <f>IF(N297="zákl. přenesená",J297,0)</f>
        <v>0</v>
      </c>
      <c r="BH297" s="216">
        <f>IF(N297="sníž. přenesená",J297,0)</f>
        <v>0</v>
      </c>
      <c r="BI297" s="216">
        <f>IF(N297="nulová",J297,0)</f>
        <v>0</v>
      </c>
      <c r="BJ297" s="25" t="s">
        <v>76</v>
      </c>
      <c r="BK297" s="216">
        <f>ROUND(I297*H297,2)</f>
        <v>0</v>
      </c>
      <c r="BL297" s="25" t="s">
        <v>233</v>
      </c>
      <c r="BM297" s="25" t="s">
        <v>454</v>
      </c>
    </row>
    <row r="298" spans="2:65" s="1" customFormat="1" ht="72">
      <c r="B298" s="42"/>
      <c r="C298" s="64"/>
      <c r="D298" s="217" t="s">
        <v>144</v>
      </c>
      <c r="E298" s="64"/>
      <c r="F298" s="218" t="s">
        <v>455</v>
      </c>
      <c r="G298" s="64"/>
      <c r="H298" s="64"/>
      <c r="I298" s="173"/>
      <c r="J298" s="64"/>
      <c r="K298" s="64"/>
      <c r="L298" s="62"/>
      <c r="M298" s="219"/>
      <c r="N298" s="43"/>
      <c r="O298" s="43"/>
      <c r="P298" s="43"/>
      <c r="Q298" s="43"/>
      <c r="R298" s="43"/>
      <c r="S298" s="43"/>
      <c r="T298" s="79"/>
      <c r="AT298" s="25" t="s">
        <v>144</v>
      </c>
      <c r="AU298" s="25" t="s">
        <v>80</v>
      </c>
    </row>
    <row r="299" spans="2:65" s="12" customFormat="1" ht="12">
      <c r="B299" s="220"/>
      <c r="C299" s="221"/>
      <c r="D299" s="217" t="s">
        <v>146</v>
      </c>
      <c r="E299" s="222" t="s">
        <v>21</v>
      </c>
      <c r="F299" s="223" t="s">
        <v>147</v>
      </c>
      <c r="G299" s="221"/>
      <c r="H299" s="224" t="s">
        <v>21</v>
      </c>
      <c r="I299" s="225"/>
      <c r="J299" s="221"/>
      <c r="K299" s="221"/>
      <c r="L299" s="226"/>
      <c r="M299" s="227"/>
      <c r="N299" s="228"/>
      <c r="O299" s="228"/>
      <c r="P299" s="228"/>
      <c r="Q299" s="228"/>
      <c r="R299" s="228"/>
      <c r="S299" s="228"/>
      <c r="T299" s="229"/>
      <c r="AT299" s="230" t="s">
        <v>146</v>
      </c>
      <c r="AU299" s="230" t="s">
        <v>80</v>
      </c>
      <c r="AV299" s="12" t="s">
        <v>76</v>
      </c>
      <c r="AW299" s="12" t="s">
        <v>35</v>
      </c>
      <c r="AX299" s="12" t="s">
        <v>72</v>
      </c>
      <c r="AY299" s="230" t="s">
        <v>135</v>
      </c>
    </row>
    <row r="300" spans="2:65" s="13" customFormat="1" ht="12">
      <c r="B300" s="231"/>
      <c r="C300" s="232"/>
      <c r="D300" s="217" t="s">
        <v>146</v>
      </c>
      <c r="E300" s="243" t="s">
        <v>21</v>
      </c>
      <c r="F300" s="244" t="s">
        <v>351</v>
      </c>
      <c r="G300" s="232"/>
      <c r="H300" s="245">
        <v>14.04</v>
      </c>
      <c r="I300" s="237"/>
      <c r="J300" s="232"/>
      <c r="K300" s="232"/>
      <c r="L300" s="238"/>
      <c r="M300" s="239"/>
      <c r="N300" s="240"/>
      <c r="O300" s="240"/>
      <c r="P300" s="240"/>
      <c r="Q300" s="240"/>
      <c r="R300" s="240"/>
      <c r="S300" s="240"/>
      <c r="T300" s="241"/>
      <c r="AT300" s="242" t="s">
        <v>146</v>
      </c>
      <c r="AU300" s="242" t="s">
        <v>80</v>
      </c>
      <c r="AV300" s="13" t="s">
        <v>80</v>
      </c>
      <c r="AW300" s="13" t="s">
        <v>35</v>
      </c>
      <c r="AX300" s="13" t="s">
        <v>72</v>
      </c>
      <c r="AY300" s="242" t="s">
        <v>135</v>
      </c>
    </row>
    <row r="301" spans="2:65" s="12" customFormat="1" ht="12">
      <c r="B301" s="220"/>
      <c r="C301" s="221"/>
      <c r="D301" s="217" t="s">
        <v>146</v>
      </c>
      <c r="E301" s="222" t="s">
        <v>21</v>
      </c>
      <c r="F301" s="223" t="s">
        <v>352</v>
      </c>
      <c r="G301" s="221"/>
      <c r="H301" s="224" t="s">
        <v>21</v>
      </c>
      <c r="I301" s="225"/>
      <c r="J301" s="221"/>
      <c r="K301" s="221"/>
      <c r="L301" s="226"/>
      <c r="M301" s="227"/>
      <c r="N301" s="228"/>
      <c r="O301" s="228"/>
      <c r="P301" s="228"/>
      <c r="Q301" s="228"/>
      <c r="R301" s="228"/>
      <c r="S301" s="228"/>
      <c r="T301" s="229"/>
      <c r="AT301" s="230" t="s">
        <v>146</v>
      </c>
      <c r="AU301" s="230" t="s">
        <v>80</v>
      </c>
      <c r="AV301" s="12" t="s">
        <v>76</v>
      </c>
      <c r="AW301" s="12" t="s">
        <v>35</v>
      </c>
      <c r="AX301" s="12" t="s">
        <v>72</v>
      </c>
      <c r="AY301" s="230" t="s">
        <v>135</v>
      </c>
    </row>
    <row r="302" spans="2:65" s="13" customFormat="1" ht="12">
      <c r="B302" s="231"/>
      <c r="C302" s="232"/>
      <c r="D302" s="217" t="s">
        <v>146</v>
      </c>
      <c r="E302" s="243" t="s">
        <v>21</v>
      </c>
      <c r="F302" s="244" t="s">
        <v>456</v>
      </c>
      <c r="G302" s="232"/>
      <c r="H302" s="245">
        <v>28.08</v>
      </c>
      <c r="I302" s="237"/>
      <c r="J302" s="232"/>
      <c r="K302" s="232"/>
      <c r="L302" s="238"/>
      <c r="M302" s="239"/>
      <c r="N302" s="240"/>
      <c r="O302" s="240"/>
      <c r="P302" s="240"/>
      <c r="Q302" s="240"/>
      <c r="R302" s="240"/>
      <c r="S302" s="240"/>
      <c r="T302" s="241"/>
      <c r="AT302" s="242" t="s">
        <v>146</v>
      </c>
      <c r="AU302" s="242" t="s">
        <v>80</v>
      </c>
      <c r="AV302" s="13" t="s">
        <v>80</v>
      </c>
      <c r="AW302" s="13" t="s">
        <v>35</v>
      </c>
      <c r="AX302" s="13" t="s">
        <v>72</v>
      </c>
      <c r="AY302" s="242" t="s">
        <v>135</v>
      </c>
    </row>
    <row r="303" spans="2:65" s="14" customFormat="1" ht="12">
      <c r="B303" s="246"/>
      <c r="C303" s="247"/>
      <c r="D303" s="233" t="s">
        <v>146</v>
      </c>
      <c r="E303" s="248" t="s">
        <v>21</v>
      </c>
      <c r="F303" s="249" t="s">
        <v>166</v>
      </c>
      <c r="G303" s="247"/>
      <c r="H303" s="250">
        <v>42.12</v>
      </c>
      <c r="I303" s="251"/>
      <c r="J303" s="247"/>
      <c r="K303" s="247"/>
      <c r="L303" s="252"/>
      <c r="M303" s="253"/>
      <c r="N303" s="254"/>
      <c r="O303" s="254"/>
      <c r="P303" s="254"/>
      <c r="Q303" s="254"/>
      <c r="R303" s="254"/>
      <c r="S303" s="254"/>
      <c r="T303" s="255"/>
      <c r="AT303" s="256" t="s">
        <v>146</v>
      </c>
      <c r="AU303" s="256" t="s">
        <v>80</v>
      </c>
      <c r="AV303" s="14" t="s">
        <v>142</v>
      </c>
      <c r="AW303" s="14" t="s">
        <v>35</v>
      </c>
      <c r="AX303" s="14" t="s">
        <v>76</v>
      </c>
      <c r="AY303" s="256" t="s">
        <v>135</v>
      </c>
    </row>
    <row r="304" spans="2:65" s="1" customFormat="1" ht="28.8" customHeight="1">
      <c r="B304" s="42"/>
      <c r="C304" s="205" t="s">
        <v>457</v>
      </c>
      <c r="D304" s="205" t="s">
        <v>137</v>
      </c>
      <c r="E304" s="206" t="s">
        <v>458</v>
      </c>
      <c r="F304" s="207" t="s">
        <v>459</v>
      </c>
      <c r="G304" s="208" t="s">
        <v>140</v>
      </c>
      <c r="H304" s="209">
        <v>38.954999999999998</v>
      </c>
      <c r="I304" s="210"/>
      <c r="J304" s="211">
        <f>ROUND(I304*H304,2)</f>
        <v>0</v>
      </c>
      <c r="K304" s="207" t="s">
        <v>141</v>
      </c>
      <c r="L304" s="62"/>
      <c r="M304" s="212" t="s">
        <v>21</v>
      </c>
      <c r="N304" s="213" t="s">
        <v>43</v>
      </c>
      <c r="O304" s="43"/>
      <c r="P304" s="214">
        <f>O304*H304</f>
        <v>0</v>
      </c>
      <c r="Q304" s="214">
        <v>6.0000000000000001E-3</v>
      </c>
      <c r="R304" s="214">
        <f>Q304*H304</f>
        <v>0.23372999999999999</v>
      </c>
      <c r="S304" s="214">
        <v>0</v>
      </c>
      <c r="T304" s="215">
        <f>S304*H304</f>
        <v>0</v>
      </c>
      <c r="AR304" s="25" t="s">
        <v>233</v>
      </c>
      <c r="AT304" s="25" t="s">
        <v>137</v>
      </c>
      <c r="AU304" s="25" t="s">
        <v>80</v>
      </c>
      <c r="AY304" s="25" t="s">
        <v>135</v>
      </c>
      <c r="BE304" s="216">
        <f>IF(N304="základní",J304,0)</f>
        <v>0</v>
      </c>
      <c r="BF304" s="216">
        <f>IF(N304="snížená",J304,0)</f>
        <v>0</v>
      </c>
      <c r="BG304" s="216">
        <f>IF(N304="zákl. přenesená",J304,0)</f>
        <v>0</v>
      </c>
      <c r="BH304" s="216">
        <f>IF(N304="sníž. přenesená",J304,0)</f>
        <v>0</v>
      </c>
      <c r="BI304" s="216">
        <f>IF(N304="nulová",J304,0)</f>
        <v>0</v>
      </c>
      <c r="BJ304" s="25" t="s">
        <v>76</v>
      </c>
      <c r="BK304" s="216">
        <f>ROUND(I304*H304,2)</f>
        <v>0</v>
      </c>
      <c r="BL304" s="25" t="s">
        <v>233</v>
      </c>
      <c r="BM304" s="25" t="s">
        <v>460</v>
      </c>
    </row>
    <row r="305" spans="2:65" s="1" customFormat="1" ht="84">
      <c r="B305" s="42"/>
      <c r="C305" s="64"/>
      <c r="D305" s="217" t="s">
        <v>144</v>
      </c>
      <c r="E305" s="64"/>
      <c r="F305" s="218" t="s">
        <v>461</v>
      </c>
      <c r="G305" s="64"/>
      <c r="H305" s="64"/>
      <c r="I305" s="173"/>
      <c r="J305" s="64"/>
      <c r="K305" s="64"/>
      <c r="L305" s="62"/>
      <c r="M305" s="219"/>
      <c r="N305" s="43"/>
      <c r="O305" s="43"/>
      <c r="P305" s="43"/>
      <c r="Q305" s="43"/>
      <c r="R305" s="43"/>
      <c r="S305" s="43"/>
      <c r="T305" s="79"/>
      <c r="AT305" s="25" t="s">
        <v>144</v>
      </c>
      <c r="AU305" s="25" t="s">
        <v>80</v>
      </c>
    </row>
    <row r="306" spans="2:65" s="12" customFormat="1" ht="12">
      <c r="B306" s="220"/>
      <c r="C306" s="221"/>
      <c r="D306" s="217" t="s">
        <v>146</v>
      </c>
      <c r="E306" s="222" t="s">
        <v>21</v>
      </c>
      <c r="F306" s="223" t="s">
        <v>147</v>
      </c>
      <c r="G306" s="221"/>
      <c r="H306" s="224" t="s">
        <v>21</v>
      </c>
      <c r="I306" s="225"/>
      <c r="J306" s="221"/>
      <c r="K306" s="221"/>
      <c r="L306" s="226"/>
      <c r="M306" s="227"/>
      <c r="N306" s="228"/>
      <c r="O306" s="228"/>
      <c r="P306" s="228"/>
      <c r="Q306" s="228"/>
      <c r="R306" s="228"/>
      <c r="S306" s="228"/>
      <c r="T306" s="229"/>
      <c r="AT306" s="230" t="s">
        <v>146</v>
      </c>
      <c r="AU306" s="230" t="s">
        <v>80</v>
      </c>
      <c r="AV306" s="12" t="s">
        <v>76</v>
      </c>
      <c r="AW306" s="12" t="s">
        <v>35</v>
      </c>
      <c r="AX306" s="12" t="s">
        <v>72</v>
      </c>
      <c r="AY306" s="230" t="s">
        <v>135</v>
      </c>
    </row>
    <row r="307" spans="2:65" s="12" customFormat="1" ht="12">
      <c r="B307" s="220"/>
      <c r="C307" s="221"/>
      <c r="D307" s="217" t="s">
        <v>146</v>
      </c>
      <c r="E307" s="222" t="s">
        <v>21</v>
      </c>
      <c r="F307" s="223" t="s">
        <v>352</v>
      </c>
      <c r="G307" s="221"/>
      <c r="H307" s="224" t="s">
        <v>21</v>
      </c>
      <c r="I307" s="225"/>
      <c r="J307" s="221"/>
      <c r="K307" s="221"/>
      <c r="L307" s="226"/>
      <c r="M307" s="227"/>
      <c r="N307" s="228"/>
      <c r="O307" s="228"/>
      <c r="P307" s="228"/>
      <c r="Q307" s="228"/>
      <c r="R307" s="228"/>
      <c r="S307" s="228"/>
      <c r="T307" s="229"/>
      <c r="AT307" s="230" t="s">
        <v>146</v>
      </c>
      <c r="AU307" s="230" t="s">
        <v>80</v>
      </c>
      <c r="AV307" s="12" t="s">
        <v>76</v>
      </c>
      <c r="AW307" s="12" t="s">
        <v>35</v>
      </c>
      <c r="AX307" s="12" t="s">
        <v>72</v>
      </c>
      <c r="AY307" s="230" t="s">
        <v>135</v>
      </c>
    </row>
    <row r="308" spans="2:65" s="13" customFormat="1" ht="12">
      <c r="B308" s="231"/>
      <c r="C308" s="232"/>
      <c r="D308" s="233" t="s">
        <v>146</v>
      </c>
      <c r="E308" s="234" t="s">
        <v>21</v>
      </c>
      <c r="F308" s="235" t="s">
        <v>359</v>
      </c>
      <c r="G308" s="232"/>
      <c r="H308" s="236">
        <v>38.954999999999998</v>
      </c>
      <c r="I308" s="237"/>
      <c r="J308" s="232"/>
      <c r="K308" s="232"/>
      <c r="L308" s="238"/>
      <c r="M308" s="239"/>
      <c r="N308" s="240"/>
      <c r="O308" s="240"/>
      <c r="P308" s="240"/>
      <c r="Q308" s="240"/>
      <c r="R308" s="240"/>
      <c r="S308" s="240"/>
      <c r="T308" s="241"/>
      <c r="AT308" s="242" t="s">
        <v>146</v>
      </c>
      <c r="AU308" s="242" t="s">
        <v>80</v>
      </c>
      <c r="AV308" s="13" t="s">
        <v>80</v>
      </c>
      <c r="AW308" s="13" t="s">
        <v>35</v>
      </c>
      <c r="AX308" s="13" t="s">
        <v>76</v>
      </c>
      <c r="AY308" s="242" t="s">
        <v>135</v>
      </c>
    </row>
    <row r="309" spans="2:65" s="1" customFormat="1" ht="28.8" customHeight="1">
      <c r="B309" s="42"/>
      <c r="C309" s="270" t="s">
        <v>462</v>
      </c>
      <c r="D309" s="270" t="s">
        <v>197</v>
      </c>
      <c r="E309" s="271" t="s">
        <v>463</v>
      </c>
      <c r="F309" s="272" t="s">
        <v>464</v>
      </c>
      <c r="G309" s="273" t="s">
        <v>158</v>
      </c>
      <c r="H309" s="274">
        <v>6.9530000000000003</v>
      </c>
      <c r="I309" s="275"/>
      <c r="J309" s="276">
        <f>ROUND(I309*H309,2)</f>
        <v>0</v>
      </c>
      <c r="K309" s="272" t="s">
        <v>141</v>
      </c>
      <c r="L309" s="277"/>
      <c r="M309" s="278" t="s">
        <v>21</v>
      </c>
      <c r="N309" s="279" t="s">
        <v>43</v>
      </c>
      <c r="O309" s="43"/>
      <c r="P309" s="214">
        <f>O309*H309</f>
        <v>0</v>
      </c>
      <c r="Q309" s="214">
        <v>3.2000000000000001E-2</v>
      </c>
      <c r="R309" s="214">
        <f>Q309*H309</f>
        <v>0.22249600000000003</v>
      </c>
      <c r="S309" s="214">
        <v>0</v>
      </c>
      <c r="T309" s="215">
        <f>S309*H309</f>
        <v>0</v>
      </c>
      <c r="AR309" s="25" t="s">
        <v>319</v>
      </c>
      <c r="AT309" s="25" t="s">
        <v>197</v>
      </c>
      <c r="AU309" s="25" t="s">
        <v>80</v>
      </c>
      <c r="AY309" s="25" t="s">
        <v>135</v>
      </c>
      <c r="BE309" s="216">
        <f>IF(N309="základní",J309,0)</f>
        <v>0</v>
      </c>
      <c r="BF309" s="216">
        <f>IF(N309="snížená",J309,0)</f>
        <v>0</v>
      </c>
      <c r="BG309" s="216">
        <f>IF(N309="zákl. přenesená",J309,0)</f>
        <v>0</v>
      </c>
      <c r="BH309" s="216">
        <f>IF(N309="sníž. přenesená",J309,0)</f>
        <v>0</v>
      </c>
      <c r="BI309" s="216">
        <f>IF(N309="nulová",J309,0)</f>
        <v>0</v>
      </c>
      <c r="BJ309" s="25" t="s">
        <v>76</v>
      </c>
      <c r="BK309" s="216">
        <f>ROUND(I309*H309,2)</f>
        <v>0</v>
      </c>
      <c r="BL309" s="25" t="s">
        <v>233</v>
      </c>
      <c r="BM309" s="25" t="s">
        <v>465</v>
      </c>
    </row>
    <row r="310" spans="2:65" s="13" customFormat="1" ht="12">
      <c r="B310" s="231"/>
      <c r="C310" s="232"/>
      <c r="D310" s="217" t="s">
        <v>146</v>
      </c>
      <c r="E310" s="243" t="s">
        <v>21</v>
      </c>
      <c r="F310" s="244" t="s">
        <v>466</v>
      </c>
      <c r="G310" s="232"/>
      <c r="H310" s="245">
        <v>6.8170000000000002</v>
      </c>
      <c r="I310" s="237"/>
      <c r="J310" s="232"/>
      <c r="K310" s="232"/>
      <c r="L310" s="238"/>
      <c r="M310" s="239"/>
      <c r="N310" s="240"/>
      <c r="O310" s="240"/>
      <c r="P310" s="240"/>
      <c r="Q310" s="240"/>
      <c r="R310" s="240"/>
      <c r="S310" s="240"/>
      <c r="T310" s="241"/>
      <c r="AT310" s="242" t="s">
        <v>146</v>
      </c>
      <c r="AU310" s="242" t="s">
        <v>80</v>
      </c>
      <c r="AV310" s="13" t="s">
        <v>80</v>
      </c>
      <c r="AW310" s="13" t="s">
        <v>35</v>
      </c>
      <c r="AX310" s="13" t="s">
        <v>76</v>
      </c>
      <c r="AY310" s="242" t="s">
        <v>135</v>
      </c>
    </row>
    <row r="311" spans="2:65" s="13" customFormat="1" ht="12">
      <c r="B311" s="231"/>
      <c r="C311" s="232"/>
      <c r="D311" s="233" t="s">
        <v>146</v>
      </c>
      <c r="E311" s="232"/>
      <c r="F311" s="235" t="s">
        <v>467</v>
      </c>
      <c r="G311" s="232"/>
      <c r="H311" s="236">
        <v>6.9530000000000003</v>
      </c>
      <c r="I311" s="237"/>
      <c r="J311" s="232"/>
      <c r="K311" s="232"/>
      <c r="L311" s="238"/>
      <c r="M311" s="239"/>
      <c r="N311" s="240"/>
      <c r="O311" s="240"/>
      <c r="P311" s="240"/>
      <c r="Q311" s="240"/>
      <c r="R311" s="240"/>
      <c r="S311" s="240"/>
      <c r="T311" s="241"/>
      <c r="AT311" s="242" t="s">
        <v>146</v>
      </c>
      <c r="AU311" s="242" t="s">
        <v>80</v>
      </c>
      <c r="AV311" s="13" t="s">
        <v>80</v>
      </c>
      <c r="AW311" s="13" t="s">
        <v>6</v>
      </c>
      <c r="AX311" s="13" t="s">
        <v>76</v>
      </c>
      <c r="AY311" s="242" t="s">
        <v>135</v>
      </c>
    </row>
    <row r="312" spans="2:65" s="1" customFormat="1" ht="40.200000000000003" customHeight="1">
      <c r="B312" s="42"/>
      <c r="C312" s="205" t="s">
        <v>468</v>
      </c>
      <c r="D312" s="205" t="s">
        <v>137</v>
      </c>
      <c r="E312" s="206" t="s">
        <v>469</v>
      </c>
      <c r="F312" s="207" t="s">
        <v>470</v>
      </c>
      <c r="G312" s="208" t="s">
        <v>200</v>
      </c>
      <c r="H312" s="209">
        <v>0.45600000000000002</v>
      </c>
      <c r="I312" s="210"/>
      <c r="J312" s="211">
        <f>ROUND(I312*H312,2)</f>
        <v>0</v>
      </c>
      <c r="K312" s="207" t="s">
        <v>141</v>
      </c>
      <c r="L312" s="62"/>
      <c r="M312" s="212" t="s">
        <v>21</v>
      </c>
      <c r="N312" s="213" t="s">
        <v>43</v>
      </c>
      <c r="O312" s="43"/>
      <c r="P312" s="214">
        <f>O312*H312</f>
        <v>0</v>
      </c>
      <c r="Q312" s="214">
        <v>0</v>
      </c>
      <c r="R312" s="214">
        <f>Q312*H312</f>
        <v>0</v>
      </c>
      <c r="S312" s="214">
        <v>0</v>
      </c>
      <c r="T312" s="215">
        <f>S312*H312</f>
        <v>0</v>
      </c>
      <c r="AR312" s="25" t="s">
        <v>233</v>
      </c>
      <c r="AT312" s="25" t="s">
        <v>137</v>
      </c>
      <c r="AU312" s="25" t="s">
        <v>80</v>
      </c>
      <c r="AY312" s="25" t="s">
        <v>135</v>
      </c>
      <c r="BE312" s="216">
        <f>IF(N312="základní",J312,0)</f>
        <v>0</v>
      </c>
      <c r="BF312" s="216">
        <f>IF(N312="snížená",J312,0)</f>
        <v>0</v>
      </c>
      <c r="BG312" s="216">
        <f>IF(N312="zákl. přenesená",J312,0)</f>
        <v>0</v>
      </c>
      <c r="BH312" s="216">
        <f>IF(N312="sníž. přenesená",J312,0)</f>
        <v>0</v>
      </c>
      <c r="BI312" s="216">
        <f>IF(N312="nulová",J312,0)</f>
        <v>0</v>
      </c>
      <c r="BJ312" s="25" t="s">
        <v>76</v>
      </c>
      <c r="BK312" s="216">
        <f>ROUND(I312*H312,2)</f>
        <v>0</v>
      </c>
      <c r="BL312" s="25" t="s">
        <v>233</v>
      </c>
      <c r="BM312" s="25" t="s">
        <v>471</v>
      </c>
    </row>
    <row r="313" spans="2:65" s="1" customFormat="1" ht="120">
      <c r="B313" s="42"/>
      <c r="C313" s="64"/>
      <c r="D313" s="233" t="s">
        <v>144</v>
      </c>
      <c r="E313" s="64"/>
      <c r="F313" s="257" t="s">
        <v>472</v>
      </c>
      <c r="G313" s="64"/>
      <c r="H313" s="64"/>
      <c r="I313" s="173"/>
      <c r="J313" s="64"/>
      <c r="K313" s="64"/>
      <c r="L313" s="62"/>
      <c r="M313" s="219"/>
      <c r="N313" s="43"/>
      <c r="O313" s="43"/>
      <c r="P313" s="43"/>
      <c r="Q313" s="43"/>
      <c r="R313" s="43"/>
      <c r="S313" s="43"/>
      <c r="T313" s="79"/>
      <c r="AT313" s="25" t="s">
        <v>144</v>
      </c>
      <c r="AU313" s="25" t="s">
        <v>80</v>
      </c>
    </row>
    <row r="314" spans="2:65" s="1" customFormat="1" ht="40.200000000000003" customHeight="1">
      <c r="B314" s="42"/>
      <c r="C314" s="205" t="s">
        <v>473</v>
      </c>
      <c r="D314" s="205" t="s">
        <v>137</v>
      </c>
      <c r="E314" s="206" t="s">
        <v>474</v>
      </c>
      <c r="F314" s="207" t="s">
        <v>475</v>
      </c>
      <c r="G314" s="208" t="s">
        <v>200</v>
      </c>
      <c r="H314" s="209">
        <v>0.45600000000000002</v>
      </c>
      <c r="I314" s="210"/>
      <c r="J314" s="211">
        <f>ROUND(I314*H314,2)</f>
        <v>0</v>
      </c>
      <c r="K314" s="207" t="s">
        <v>141</v>
      </c>
      <c r="L314" s="62"/>
      <c r="M314" s="212" t="s">
        <v>21</v>
      </c>
      <c r="N314" s="213" t="s">
        <v>43</v>
      </c>
      <c r="O314" s="43"/>
      <c r="P314" s="214">
        <f>O314*H314</f>
        <v>0</v>
      </c>
      <c r="Q314" s="214">
        <v>0</v>
      </c>
      <c r="R314" s="214">
        <f>Q314*H314</f>
        <v>0</v>
      </c>
      <c r="S314" s="214">
        <v>0</v>
      </c>
      <c r="T314" s="215">
        <f>S314*H314</f>
        <v>0</v>
      </c>
      <c r="AR314" s="25" t="s">
        <v>233</v>
      </c>
      <c r="AT314" s="25" t="s">
        <v>137</v>
      </c>
      <c r="AU314" s="25" t="s">
        <v>80</v>
      </c>
      <c r="AY314" s="25" t="s">
        <v>135</v>
      </c>
      <c r="BE314" s="216">
        <f>IF(N314="základní",J314,0)</f>
        <v>0</v>
      </c>
      <c r="BF314" s="216">
        <f>IF(N314="snížená",J314,0)</f>
        <v>0</v>
      </c>
      <c r="BG314" s="216">
        <f>IF(N314="zákl. přenesená",J314,0)</f>
        <v>0</v>
      </c>
      <c r="BH314" s="216">
        <f>IF(N314="sníž. přenesená",J314,0)</f>
        <v>0</v>
      </c>
      <c r="BI314" s="216">
        <f>IF(N314="nulová",J314,0)</f>
        <v>0</v>
      </c>
      <c r="BJ314" s="25" t="s">
        <v>76</v>
      </c>
      <c r="BK314" s="216">
        <f>ROUND(I314*H314,2)</f>
        <v>0</v>
      </c>
      <c r="BL314" s="25" t="s">
        <v>233</v>
      </c>
      <c r="BM314" s="25" t="s">
        <v>476</v>
      </c>
    </row>
    <row r="315" spans="2:65" s="1" customFormat="1" ht="120">
      <c r="B315" s="42"/>
      <c r="C315" s="64"/>
      <c r="D315" s="217" t="s">
        <v>144</v>
      </c>
      <c r="E315" s="64"/>
      <c r="F315" s="218" t="s">
        <v>472</v>
      </c>
      <c r="G315" s="64"/>
      <c r="H315" s="64"/>
      <c r="I315" s="173"/>
      <c r="J315" s="64"/>
      <c r="K315" s="64"/>
      <c r="L315" s="62"/>
      <c r="M315" s="219"/>
      <c r="N315" s="43"/>
      <c r="O315" s="43"/>
      <c r="P315" s="43"/>
      <c r="Q315" s="43"/>
      <c r="R315" s="43"/>
      <c r="S315" s="43"/>
      <c r="T315" s="79"/>
      <c r="AT315" s="25" t="s">
        <v>144</v>
      </c>
      <c r="AU315" s="25" t="s">
        <v>80</v>
      </c>
    </row>
    <row r="316" spans="2:65" s="11" customFormat="1" ht="29.85" customHeight="1">
      <c r="B316" s="188"/>
      <c r="C316" s="189"/>
      <c r="D316" s="202" t="s">
        <v>71</v>
      </c>
      <c r="E316" s="203" t="s">
        <v>477</v>
      </c>
      <c r="F316" s="203" t="s">
        <v>478</v>
      </c>
      <c r="G316" s="189"/>
      <c r="H316" s="189"/>
      <c r="I316" s="192"/>
      <c r="J316" s="204">
        <f>BK316</f>
        <v>0</v>
      </c>
      <c r="K316" s="189"/>
      <c r="L316" s="194"/>
      <c r="M316" s="195"/>
      <c r="N316" s="196"/>
      <c r="O316" s="196"/>
      <c r="P316" s="197">
        <f>SUM(P317:P330)</f>
        <v>0</v>
      </c>
      <c r="Q316" s="196"/>
      <c r="R316" s="197">
        <f>SUM(R317:R330)</f>
        <v>3.2833500000000002E-2</v>
      </c>
      <c r="S316" s="196"/>
      <c r="T316" s="198">
        <f>SUM(T317:T330)</f>
        <v>0</v>
      </c>
      <c r="AR316" s="199" t="s">
        <v>80</v>
      </c>
      <c r="AT316" s="200" t="s">
        <v>71</v>
      </c>
      <c r="AU316" s="200" t="s">
        <v>76</v>
      </c>
      <c r="AY316" s="199" t="s">
        <v>135</v>
      </c>
      <c r="BK316" s="201">
        <f>SUM(BK317:BK330)</f>
        <v>0</v>
      </c>
    </row>
    <row r="317" spans="2:65" s="1" customFormat="1" ht="20.399999999999999" customHeight="1">
      <c r="B317" s="42"/>
      <c r="C317" s="205" t="s">
        <v>479</v>
      </c>
      <c r="D317" s="205" t="s">
        <v>137</v>
      </c>
      <c r="E317" s="206" t="s">
        <v>480</v>
      </c>
      <c r="F317" s="207" t="s">
        <v>481</v>
      </c>
      <c r="G317" s="208" t="s">
        <v>216</v>
      </c>
      <c r="H317" s="209">
        <v>20</v>
      </c>
      <c r="I317" s="210"/>
      <c r="J317" s="211">
        <f>ROUND(I317*H317,2)</f>
        <v>0</v>
      </c>
      <c r="K317" s="207" t="s">
        <v>141</v>
      </c>
      <c r="L317" s="62"/>
      <c r="M317" s="212" t="s">
        <v>21</v>
      </c>
      <c r="N317" s="213" t="s">
        <v>43</v>
      </c>
      <c r="O317" s="43"/>
      <c r="P317" s="214">
        <f>O317*H317</f>
        <v>0</v>
      </c>
      <c r="Q317" s="214">
        <v>0</v>
      </c>
      <c r="R317" s="214">
        <f>Q317*H317</f>
        <v>0</v>
      </c>
      <c r="S317" s="214">
        <v>0</v>
      </c>
      <c r="T317" s="215">
        <f>S317*H317</f>
        <v>0</v>
      </c>
      <c r="AR317" s="25" t="s">
        <v>233</v>
      </c>
      <c r="AT317" s="25" t="s">
        <v>137</v>
      </c>
      <c r="AU317" s="25" t="s">
        <v>80</v>
      </c>
      <c r="AY317" s="25" t="s">
        <v>135</v>
      </c>
      <c r="BE317" s="216">
        <f>IF(N317="základní",J317,0)</f>
        <v>0</v>
      </c>
      <c r="BF317" s="216">
        <f>IF(N317="snížená",J317,0)</f>
        <v>0</v>
      </c>
      <c r="BG317" s="216">
        <f>IF(N317="zákl. přenesená",J317,0)</f>
        <v>0</v>
      </c>
      <c r="BH317" s="216">
        <f>IF(N317="sníž. přenesená",J317,0)</f>
        <v>0</v>
      </c>
      <c r="BI317" s="216">
        <f>IF(N317="nulová",J317,0)</f>
        <v>0</v>
      </c>
      <c r="BJ317" s="25" t="s">
        <v>76</v>
      </c>
      <c r="BK317" s="216">
        <f>ROUND(I317*H317,2)</f>
        <v>0</v>
      </c>
      <c r="BL317" s="25" t="s">
        <v>233</v>
      </c>
      <c r="BM317" s="25" t="s">
        <v>482</v>
      </c>
    </row>
    <row r="318" spans="2:65" s="1" customFormat="1" ht="48">
      <c r="B318" s="42"/>
      <c r="C318" s="64"/>
      <c r="D318" s="233" t="s">
        <v>144</v>
      </c>
      <c r="E318" s="64"/>
      <c r="F318" s="257" t="s">
        <v>483</v>
      </c>
      <c r="G318" s="64"/>
      <c r="H318" s="64"/>
      <c r="I318" s="173"/>
      <c r="J318" s="64"/>
      <c r="K318" s="64"/>
      <c r="L318" s="62"/>
      <c r="M318" s="219"/>
      <c r="N318" s="43"/>
      <c r="O318" s="43"/>
      <c r="P318" s="43"/>
      <c r="Q318" s="43"/>
      <c r="R318" s="43"/>
      <c r="S318" s="43"/>
      <c r="T318" s="79"/>
      <c r="AT318" s="25" t="s">
        <v>144</v>
      </c>
      <c r="AU318" s="25" t="s">
        <v>80</v>
      </c>
    </row>
    <row r="319" spans="2:65" s="1" customFormat="1" ht="28.8" customHeight="1">
      <c r="B319" s="42"/>
      <c r="C319" s="205" t="s">
        <v>484</v>
      </c>
      <c r="D319" s="205" t="s">
        <v>137</v>
      </c>
      <c r="E319" s="206" t="s">
        <v>485</v>
      </c>
      <c r="F319" s="207" t="s">
        <v>486</v>
      </c>
      <c r="G319" s="208" t="s">
        <v>140</v>
      </c>
      <c r="H319" s="209">
        <v>11.13</v>
      </c>
      <c r="I319" s="210"/>
      <c r="J319" s="211">
        <f>ROUND(I319*H319,2)</f>
        <v>0</v>
      </c>
      <c r="K319" s="207" t="s">
        <v>141</v>
      </c>
      <c r="L319" s="62"/>
      <c r="M319" s="212" t="s">
        <v>21</v>
      </c>
      <c r="N319" s="213" t="s">
        <v>43</v>
      </c>
      <c r="O319" s="43"/>
      <c r="P319" s="214">
        <f>O319*H319</f>
        <v>0</v>
      </c>
      <c r="Q319" s="214">
        <v>2.9499999999999999E-3</v>
      </c>
      <c r="R319" s="214">
        <f>Q319*H319</f>
        <v>3.2833500000000002E-2</v>
      </c>
      <c r="S319" s="214">
        <v>0</v>
      </c>
      <c r="T319" s="215">
        <f>S319*H319</f>
        <v>0</v>
      </c>
      <c r="AR319" s="25" t="s">
        <v>233</v>
      </c>
      <c r="AT319" s="25" t="s">
        <v>137</v>
      </c>
      <c r="AU319" s="25" t="s">
        <v>80</v>
      </c>
      <c r="AY319" s="25" t="s">
        <v>135</v>
      </c>
      <c r="BE319" s="216">
        <f>IF(N319="základní",J319,0)</f>
        <v>0</v>
      </c>
      <c r="BF319" s="216">
        <f>IF(N319="snížená",J319,0)</f>
        <v>0</v>
      </c>
      <c r="BG319" s="216">
        <f>IF(N319="zákl. přenesená",J319,0)</f>
        <v>0</v>
      </c>
      <c r="BH319" s="216">
        <f>IF(N319="sníž. přenesená",J319,0)</f>
        <v>0</v>
      </c>
      <c r="BI319" s="216">
        <f>IF(N319="nulová",J319,0)</f>
        <v>0</v>
      </c>
      <c r="BJ319" s="25" t="s">
        <v>76</v>
      </c>
      <c r="BK319" s="216">
        <f>ROUND(I319*H319,2)</f>
        <v>0</v>
      </c>
      <c r="BL319" s="25" t="s">
        <v>233</v>
      </c>
      <c r="BM319" s="25" t="s">
        <v>487</v>
      </c>
    </row>
    <row r="320" spans="2:65" s="12" customFormat="1" ht="12">
      <c r="B320" s="220"/>
      <c r="C320" s="221"/>
      <c r="D320" s="217" t="s">
        <v>146</v>
      </c>
      <c r="E320" s="222" t="s">
        <v>21</v>
      </c>
      <c r="F320" s="223" t="s">
        <v>147</v>
      </c>
      <c r="G320" s="221"/>
      <c r="H320" s="224" t="s">
        <v>21</v>
      </c>
      <c r="I320" s="225"/>
      <c r="J320" s="221"/>
      <c r="K320" s="221"/>
      <c r="L320" s="226"/>
      <c r="M320" s="227"/>
      <c r="N320" s="228"/>
      <c r="O320" s="228"/>
      <c r="P320" s="228"/>
      <c r="Q320" s="228"/>
      <c r="R320" s="228"/>
      <c r="S320" s="228"/>
      <c r="T320" s="229"/>
      <c r="AT320" s="230" t="s">
        <v>146</v>
      </c>
      <c r="AU320" s="230" t="s">
        <v>80</v>
      </c>
      <c r="AV320" s="12" t="s">
        <v>76</v>
      </c>
      <c r="AW320" s="12" t="s">
        <v>35</v>
      </c>
      <c r="AX320" s="12" t="s">
        <v>72</v>
      </c>
      <c r="AY320" s="230" t="s">
        <v>135</v>
      </c>
    </row>
    <row r="321" spans="2:65" s="12" customFormat="1" ht="12">
      <c r="B321" s="220"/>
      <c r="C321" s="221"/>
      <c r="D321" s="217" t="s">
        <v>146</v>
      </c>
      <c r="E321" s="222" t="s">
        <v>21</v>
      </c>
      <c r="F321" s="223" t="s">
        <v>352</v>
      </c>
      <c r="G321" s="221"/>
      <c r="H321" s="224" t="s">
        <v>21</v>
      </c>
      <c r="I321" s="225"/>
      <c r="J321" s="221"/>
      <c r="K321" s="221"/>
      <c r="L321" s="226"/>
      <c r="M321" s="227"/>
      <c r="N321" s="228"/>
      <c r="O321" s="228"/>
      <c r="P321" s="228"/>
      <c r="Q321" s="228"/>
      <c r="R321" s="228"/>
      <c r="S321" s="228"/>
      <c r="T321" s="229"/>
      <c r="AT321" s="230" t="s">
        <v>146</v>
      </c>
      <c r="AU321" s="230" t="s">
        <v>80</v>
      </c>
      <c r="AV321" s="12" t="s">
        <v>76</v>
      </c>
      <c r="AW321" s="12" t="s">
        <v>35</v>
      </c>
      <c r="AX321" s="12" t="s">
        <v>72</v>
      </c>
      <c r="AY321" s="230" t="s">
        <v>135</v>
      </c>
    </row>
    <row r="322" spans="2:65" s="13" customFormat="1" ht="12">
      <c r="B322" s="231"/>
      <c r="C322" s="232"/>
      <c r="D322" s="233" t="s">
        <v>146</v>
      </c>
      <c r="E322" s="234" t="s">
        <v>21</v>
      </c>
      <c r="F322" s="235" t="s">
        <v>488</v>
      </c>
      <c r="G322" s="232"/>
      <c r="H322" s="236">
        <v>11.13</v>
      </c>
      <c r="I322" s="237"/>
      <c r="J322" s="232"/>
      <c r="K322" s="232"/>
      <c r="L322" s="238"/>
      <c r="M322" s="239"/>
      <c r="N322" s="240"/>
      <c r="O322" s="240"/>
      <c r="P322" s="240"/>
      <c r="Q322" s="240"/>
      <c r="R322" s="240"/>
      <c r="S322" s="240"/>
      <c r="T322" s="241"/>
      <c r="AT322" s="242" t="s">
        <v>146</v>
      </c>
      <c r="AU322" s="242" t="s">
        <v>80</v>
      </c>
      <c r="AV322" s="13" t="s">
        <v>80</v>
      </c>
      <c r="AW322" s="13" t="s">
        <v>35</v>
      </c>
      <c r="AX322" s="13" t="s">
        <v>76</v>
      </c>
      <c r="AY322" s="242" t="s">
        <v>135</v>
      </c>
    </row>
    <row r="323" spans="2:65" s="1" customFormat="1" ht="20.399999999999999" customHeight="1">
      <c r="B323" s="42"/>
      <c r="C323" s="270" t="s">
        <v>489</v>
      </c>
      <c r="D323" s="270" t="s">
        <v>197</v>
      </c>
      <c r="E323" s="271" t="s">
        <v>490</v>
      </c>
      <c r="F323" s="272" t="s">
        <v>491</v>
      </c>
      <c r="G323" s="273" t="s">
        <v>140</v>
      </c>
      <c r="H323" s="274">
        <v>12.243</v>
      </c>
      <c r="I323" s="275"/>
      <c r="J323" s="276">
        <f>ROUND(I323*H323,2)</f>
        <v>0</v>
      </c>
      <c r="K323" s="272" t="s">
        <v>21</v>
      </c>
      <c r="L323" s="277"/>
      <c r="M323" s="278" t="s">
        <v>21</v>
      </c>
      <c r="N323" s="279" t="s">
        <v>43</v>
      </c>
      <c r="O323" s="43"/>
      <c r="P323" s="214">
        <f>O323*H323</f>
        <v>0</v>
      </c>
      <c r="Q323" s="214">
        <v>0</v>
      </c>
      <c r="R323" s="214">
        <f>Q323*H323</f>
        <v>0</v>
      </c>
      <c r="S323" s="214">
        <v>0</v>
      </c>
      <c r="T323" s="215">
        <f>S323*H323</f>
        <v>0</v>
      </c>
      <c r="AR323" s="25" t="s">
        <v>319</v>
      </c>
      <c r="AT323" s="25" t="s">
        <v>197</v>
      </c>
      <c r="AU323" s="25" t="s">
        <v>80</v>
      </c>
      <c r="AY323" s="25" t="s">
        <v>135</v>
      </c>
      <c r="BE323" s="216">
        <f>IF(N323="základní",J323,0)</f>
        <v>0</v>
      </c>
      <c r="BF323" s="216">
        <f>IF(N323="snížená",J323,0)</f>
        <v>0</v>
      </c>
      <c r="BG323" s="216">
        <f>IF(N323="zákl. přenesená",J323,0)</f>
        <v>0</v>
      </c>
      <c r="BH323" s="216">
        <f>IF(N323="sníž. přenesená",J323,0)</f>
        <v>0</v>
      </c>
      <c r="BI323" s="216">
        <f>IF(N323="nulová",J323,0)</f>
        <v>0</v>
      </c>
      <c r="BJ323" s="25" t="s">
        <v>76</v>
      </c>
      <c r="BK323" s="216">
        <f>ROUND(I323*H323,2)</f>
        <v>0</v>
      </c>
      <c r="BL323" s="25" t="s">
        <v>233</v>
      </c>
      <c r="BM323" s="25" t="s">
        <v>492</v>
      </c>
    </row>
    <row r="324" spans="2:65" s="13" customFormat="1" ht="12">
      <c r="B324" s="231"/>
      <c r="C324" s="232"/>
      <c r="D324" s="233" t="s">
        <v>146</v>
      </c>
      <c r="E324" s="232"/>
      <c r="F324" s="235" t="s">
        <v>493</v>
      </c>
      <c r="G324" s="232"/>
      <c r="H324" s="236">
        <v>12.243</v>
      </c>
      <c r="I324" s="237"/>
      <c r="J324" s="232"/>
      <c r="K324" s="232"/>
      <c r="L324" s="238"/>
      <c r="M324" s="239"/>
      <c r="N324" s="240"/>
      <c r="O324" s="240"/>
      <c r="P324" s="240"/>
      <c r="Q324" s="240"/>
      <c r="R324" s="240"/>
      <c r="S324" s="240"/>
      <c r="T324" s="241"/>
      <c r="AT324" s="242" t="s">
        <v>146</v>
      </c>
      <c r="AU324" s="242" t="s">
        <v>80</v>
      </c>
      <c r="AV324" s="13" t="s">
        <v>80</v>
      </c>
      <c r="AW324" s="13" t="s">
        <v>6</v>
      </c>
      <c r="AX324" s="13" t="s">
        <v>76</v>
      </c>
      <c r="AY324" s="242" t="s">
        <v>135</v>
      </c>
    </row>
    <row r="325" spans="2:65" s="1" customFormat="1" ht="28.8" customHeight="1">
      <c r="B325" s="42"/>
      <c r="C325" s="205" t="s">
        <v>494</v>
      </c>
      <c r="D325" s="205" t="s">
        <v>137</v>
      </c>
      <c r="E325" s="206" t="s">
        <v>495</v>
      </c>
      <c r="F325" s="207" t="s">
        <v>496</v>
      </c>
      <c r="G325" s="208" t="s">
        <v>140</v>
      </c>
      <c r="H325" s="209">
        <v>11.13</v>
      </c>
      <c r="I325" s="210"/>
      <c r="J325" s="211">
        <f>ROUND(I325*H325,2)</f>
        <v>0</v>
      </c>
      <c r="K325" s="207" t="s">
        <v>141</v>
      </c>
      <c r="L325" s="62"/>
      <c r="M325" s="212" t="s">
        <v>21</v>
      </c>
      <c r="N325" s="213" t="s">
        <v>43</v>
      </c>
      <c r="O325" s="43"/>
      <c r="P325" s="214">
        <f>O325*H325</f>
        <v>0</v>
      </c>
      <c r="Q325" s="214">
        <v>0</v>
      </c>
      <c r="R325" s="214">
        <f>Q325*H325</f>
        <v>0</v>
      </c>
      <c r="S325" s="214">
        <v>0</v>
      </c>
      <c r="T325" s="215">
        <f>S325*H325</f>
        <v>0</v>
      </c>
      <c r="AR325" s="25" t="s">
        <v>233</v>
      </c>
      <c r="AT325" s="25" t="s">
        <v>137</v>
      </c>
      <c r="AU325" s="25" t="s">
        <v>80</v>
      </c>
      <c r="AY325" s="25" t="s">
        <v>135</v>
      </c>
      <c r="BE325" s="216">
        <f>IF(N325="základní",J325,0)</f>
        <v>0</v>
      </c>
      <c r="BF325" s="216">
        <f>IF(N325="snížená",J325,0)</f>
        <v>0</v>
      </c>
      <c r="BG325" s="216">
        <f>IF(N325="zákl. přenesená",J325,0)</f>
        <v>0</v>
      </c>
      <c r="BH325" s="216">
        <f>IF(N325="sníž. přenesená",J325,0)</f>
        <v>0</v>
      </c>
      <c r="BI325" s="216">
        <f>IF(N325="nulová",J325,0)</f>
        <v>0</v>
      </c>
      <c r="BJ325" s="25" t="s">
        <v>76</v>
      </c>
      <c r="BK325" s="216">
        <f>ROUND(I325*H325,2)</f>
        <v>0</v>
      </c>
      <c r="BL325" s="25" t="s">
        <v>233</v>
      </c>
      <c r="BM325" s="25" t="s">
        <v>497</v>
      </c>
    </row>
    <row r="326" spans="2:65" s="1" customFormat="1" ht="28.8" customHeight="1">
      <c r="B326" s="42"/>
      <c r="C326" s="205" t="s">
        <v>498</v>
      </c>
      <c r="D326" s="205" t="s">
        <v>137</v>
      </c>
      <c r="E326" s="206" t="s">
        <v>499</v>
      </c>
      <c r="F326" s="207" t="s">
        <v>500</v>
      </c>
      <c r="G326" s="208" t="s">
        <v>140</v>
      </c>
      <c r="H326" s="209">
        <v>11.13</v>
      </c>
      <c r="I326" s="210"/>
      <c r="J326" s="211">
        <f>ROUND(I326*H326,2)</f>
        <v>0</v>
      </c>
      <c r="K326" s="207" t="s">
        <v>21</v>
      </c>
      <c r="L326" s="62"/>
      <c r="M326" s="212" t="s">
        <v>21</v>
      </c>
      <c r="N326" s="213" t="s">
        <v>43</v>
      </c>
      <c r="O326" s="43"/>
      <c r="P326" s="214">
        <f>O326*H326</f>
        <v>0</v>
      </c>
      <c r="Q326" s="214">
        <v>0</v>
      </c>
      <c r="R326" s="214">
        <f>Q326*H326</f>
        <v>0</v>
      </c>
      <c r="S326" s="214">
        <v>0</v>
      </c>
      <c r="T326" s="215">
        <f>S326*H326</f>
        <v>0</v>
      </c>
      <c r="AR326" s="25" t="s">
        <v>233</v>
      </c>
      <c r="AT326" s="25" t="s">
        <v>137</v>
      </c>
      <c r="AU326" s="25" t="s">
        <v>80</v>
      </c>
      <c r="AY326" s="25" t="s">
        <v>135</v>
      </c>
      <c r="BE326" s="216">
        <f>IF(N326="základní",J326,0)</f>
        <v>0</v>
      </c>
      <c r="BF326" s="216">
        <f>IF(N326="snížená",J326,0)</f>
        <v>0</v>
      </c>
      <c r="BG326" s="216">
        <f>IF(N326="zákl. přenesená",J326,0)</f>
        <v>0</v>
      </c>
      <c r="BH326" s="216">
        <f>IF(N326="sníž. přenesená",J326,0)</f>
        <v>0</v>
      </c>
      <c r="BI326" s="216">
        <f>IF(N326="nulová",J326,0)</f>
        <v>0</v>
      </c>
      <c r="BJ326" s="25" t="s">
        <v>76</v>
      </c>
      <c r="BK326" s="216">
        <f>ROUND(I326*H326,2)</f>
        <v>0</v>
      </c>
      <c r="BL326" s="25" t="s">
        <v>233</v>
      </c>
      <c r="BM326" s="25" t="s">
        <v>501</v>
      </c>
    </row>
    <row r="327" spans="2:65" s="1" customFormat="1" ht="40.200000000000003" customHeight="1">
      <c r="B327" s="42"/>
      <c r="C327" s="205" t="s">
        <v>502</v>
      </c>
      <c r="D327" s="205" t="s">
        <v>137</v>
      </c>
      <c r="E327" s="206" t="s">
        <v>503</v>
      </c>
      <c r="F327" s="207" t="s">
        <v>504</v>
      </c>
      <c r="G327" s="208" t="s">
        <v>200</v>
      </c>
      <c r="H327" s="209">
        <v>3.3000000000000002E-2</v>
      </c>
      <c r="I327" s="210"/>
      <c r="J327" s="211">
        <f>ROUND(I327*H327,2)</f>
        <v>0</v>
      </c>
      <c r="K327" s="207" t="s">
        <v>141</v>
      </c>
      <c r="L327" s="62"/>
      <c r="M327" s="212" t="s">
        <v>21</v>
      </c>
      <c r="N327" s="213" t="s">
        <v>43</v>
      </c>
      <c r="O327" s="43"/>
      <c r="P327" s="214">
        <f>O327*H327</f>
        <v>0</v>
      </c>
      <c r="Q327" s="214">
        <v>0</v>
      </c>
      <c r="R327" s="214">
        <f>Q327*H327</f>
        <v>0</v>
      </c>
      <c r="S327" s="214">
        <v>0</v>
      </c>
      <c r="T327" s="215">
        <f>S327*H327</f>
        <v>0</v>
      </c>
      <c r="AR327" s="25" t="s">
        <v>233</v>
      </c>
      <c r="AT327" s="25" t="s">
        <v>137</v>
      </c>
      <c r="AU327" s="25" t="s">
        <v>80</v>
      </c>
      <c r="AY327" s="25" t="s">
        <v>135</v>
      </c>
      <c r="BE327" s="216">
        <f>IF(N327="základní",J327,0)</f>
        <v>0</v>
      </c>
      <c r="BF327" s="216">
        <f>IF(N327="snížená",J327,0)</f>
        <v>0</v>
      </c>
      <c r="BG327" s="216">
        <f>IF(N327="zákl. přenesená",J327,0)</f>
        <v>0</v>
      </c>
      <c r="BH327" s="216">
        <f>IF(N327="sníž. přenesená",J327,0)</f>
        <v>0</v>
      </c>
      <c r="BI327" s="216">
        <f>IF(N327="nulová",J327,0)</f>
        <v>0</v>
      </c>
      <c r="BJ327" s="25" t="s">
        <v>76</v>
      </c>
      <c r="BK327" s="216">
        <f>ROUND(I327*H327,2)</f>
        <v>0</v>
      </c>
      <c r="BL327" s="25" t="s">
        <v>233</v>
      </c>
      <c r="BM327" s="25" t="s">
        <v>505</v>
      </c>
    </row>
    <row r="328" spans="2:65" s="1" customFormat="1" ht="120">
      <c r="B328" s="42"/>
      <c r="C328" s="64"/>
      <c r="D328" s="233" t="s">
        <v>144</v>
      </c>
      <c r="E328" s="64"/>
      <c r="F328" s="257" t="s">
        <v>444</v>
      </c>
      <c r="G328" s="64"/>
      <c r="H328" s="64"/>
      <c r="I328" s="173"/>
      <c r="J328" s="64"/>
      <c r="K328" s="64"/>
      <c r="L328" s="62"/>
      <c r="M328" s="219"/>
      <c r="N328" s="43"/>
      <c r="O328" s="43"/>
      <c r="P328" s="43"/>
      <c r="Q328" s="43"/>
      <c r="R328" s="43"/>
      <c r="S328" s="43"/>
      <c r="T328" s="79"/>
      <c r="AT328" s="25" t="s">
        <v>144</v>
      </c>
      <c r="AU328" s="25" t="s">
        <v>80</v>
      </c>
    </row>
    <row r="329" spans="2:65" s="1" customFormat="1" ht="40.200000000000003" customHeight="1">
      <c r="B329" s="42"/>
      <c r="C329" s="205" t="s">
        <v>506</v>
      </c>
      <c r="D329" s="205" t="s">
        <v>137</v>
      </c>
      <c r="E329" s="206" t="s">
        <v>507</v>
      </c>
      <c r="F329" s="207" t="s">
        <v>508</v>
      </c>
      <c r="G329" s="208" t="s">
        <v>200</v>
      </c>
      <c r="H329" s="209">
        <v>3.3000000000000002E-2</v>
      </c>
      <c r="I329" s="210"/>
      <c r="J329" s="211">
        <f>ROUND(I329*H329,2)</f>
        <v>0</v>
      </c>
      <c r="K329" s="207" t="s">
        <v>141</v>
      </c>
      <c r="L329" s="62"/>
      <c r="M329" s="212" t="s">
        <v>21</v>
      </c>
      <c r="N329" s="213" t="s">
        <v>43</v>
      </c>
      <c r="O329" s="43"/>
      <c r="P329" s="214">
        <f>O329*H329</f>
        <v>0</v>
      </c>
      <c r="Q329" s="214">
        <v>0</v>
      </c>
      <c r="R329" s="214">
        <f>Q329*H329</f>
        <v>0</v>
      </c>
      <c r="S329" s="214">
        <v>0</v>
      </c>
      <c r="T329" s="215">
        <f>S329*H329</f>
        <v>0</v>
      </c>
      <c r="AR329" s="25" t="s">
        <v>233</v>
      </c>
      <c r="AT329" s="25" t="s">
        <v>137</v>
      </c>
      <c r="AU329" s="25" t="s">
        <v>80</v>
      </c>
      <c r="AY329" s="25" t="s">
        <v>135</v>
      </c>
      <c r="BE329" s="216">
        <f>IF(N329="základní",J329,0)</f>
        <v>0</v>
      </c>
      <c r="BF329" s="216">
        <f>IF(N329="snížená",J329,0)</f>
        <v>0</v>
      </c>
      <c r="BG329" s="216">
        <f>IF(N329="zákl. přenesená",J329,0)</f>
        <v>0</v>
      </c>
      <c r="BH329" s="216">
        <f>IF(N329="sníž. přenesená",J329,0)</f>
        <v>0</v>
      </c>
      <c r="BI329" s="216">
        <f>IF(N329="nulová",J329,0)</f>
        <v>0</v>
      </c>
      <c r="BJ329" s="25" t="s">
        <v>76</v>
      </c>
      <c r="BK329" s="216">
        <f>ROUND(I329*H329,2)</f>
        <v>0</v>
      </c>
      <c r="BL329" s="25" t="s">
        <v>233</v>
      </c>
      <c r="BM329" s="25" t="s">
        <v>509</v>
      </c>
    </row>
    <row r="330" spans="2:65" s="1" customFormat="1" ht="120">
      <c r="B330" s="42"/>
      <c r="C330" s="64"/>
      <c r="D330" s="217" t="s">
        <v>144</v>
      </c>
      <c r="E330" s="64"/>
      <c r="F330" s="218" t="s">
        <v>444</v>
      </c>
      <c r="G330" s="64"/>
      <c r="H330" s="64"/>
      <c r="I330" s="173"/>
      <c r="J330" s="64"/>
      <c r="K330" s="64"/>
      <c r="L330" s="62"/>
      <c r="M330" s="283"/>
      <c r="N330" s="284"/>
      <c r="O330" s="284"/>
      <c r="P330" s="284"/>
      <c r="Q330" s="284"/>
      <c r="R330" s="284"/>
      <c r="S330" s="284"/>
      <c r="T330" s="285"/>
      <c r="AT330" s="25" t="s">
        <v>144</v>
      </c>
      <c r="AU330" s="25" t="s">
        <v>80</v>
      </c>
    </row>
    <row r="331" spans="2:65" s="1" customFormat="1" ht="6.9" customHeight="1">
      <c r="B331" s="57"/>
      <c r="C331" s="58"/>
      <c r="D331" s="58"/>
      <c r="E331" s="58"/>
      <c r="F331" s="58"/>
      <c r="G331" s="58"/>
      <c r="H331" s="58"/>
      <c r="I331" s="149"/>
      <c r="J331" s="58"/>
      <c r="K331" s="58"/>
      <c r="L331" s="62"/>
    </row>
  </sheetData>
  <sheetProtection password="CC35" sheet="1" objects="1" scenarios="1" formatCells="0" formatColumns="0" formatRows="0" sort="0" autoFilter="0"/>
  <autoFilter ref="C94:K330"/>
  <mergeCells count="12">
    <mergeCell ref="G1:H1"/>
    <mergeCell ref="L2:V2"/>
    <mergeCell ref="E49:H49"/>
    <mergeCell ref="E51:H51"/>
    <mergeCell ref="E83:H83"/>
    <mergeCell ref="E85:H85"/>
    <mergeCell ref="E87:H87"/>
    <mergeCell ref="E7:H7"/>
    <mergeCell ref="E9:H9"/>
    <mergeCell ref="E11:H11"/>
    <mergeCell ref="E26:H26"/>
    <mergeCell ref="E47:H47"/>
  </mergeCells>
  <hyperlinks>
    <hyperlink ref="F1:G1" location="C2" display="1) Krycí list soupisu"/>
    <hyperlink ref="G1:H1" location="C58" display="2) Rekapitulace"/>
    <hyperlink ref="J1" location="C9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BR97"/>
  <sheetViews>
    <sheetView showGridLines="0" workbookViewId="0">
      <pane ySplit="1" topLeftCell="A2" activePane="bottomLeft" state="frozen"/>
      <selection pane="bottomLeft"/>
    </sheetView>
  </sheetViews>
  <sheetFormatPr defaultRowHeight="14.4"/>
  <cols>
    <col min="1" max="1" width="7.140625" customWidth="1"/>
    <col min="2" max="2" width="1.42578125" customWidth="1"/>
    <col min="3" max="3" width="3.5703125" customWidth="1"/>
    <col min="4" max="4" width="3.7109375" customWidth="1"/>
    <col min="5" max="5" width="14.7109375" customWidth="1"/>
    <col min="6" max="6" width="64.28515625" customWidth="1"/>
    <col min="7" max="7" width="7.42578125" customWidth="1"/>
    <col min="8" max="8" width="9.5703125" customWidth="1"/>
    <col min="9" max="9" width="10.85546875" style="121" customWidth="1"/>
    <col min="10" max="10" width="20.140625" customWidth="1"/>
    <col min="11" max="11" width="13.28515625" customWidth="1"/>
    <col min="13" max="18" width="9.140625" hidden="1"/>
    <col min="19" max="19" width="7" hidden="1" customWidth="1"/>
    <col min="20" max="20" width="25.425781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44" max="65" width="9.140625" hidden="1"/>
  </cols>
  <sheetData>
    <row r="1" spans="1:70" ht="21.75" customHeight="1">
      <c r="A1" s="22"/>
      <c r="B1" s="122"/>
      <c r="C1" s="122"/>
      <c r="D1" s="123" t="s">
        <v>1</v>
      </c>
      <c r="E1" s="122"/>
      <c r="F1" s="124" t="s">
        <v>91</v>
      </c>
      <c r="G1" s="416" t="s">
        <v>92</v>
      </c>
      <c r="H1" s="416"/>
      <c r="I1" s="125"/>
      <c r="J1" s="124" t="s">
        <v>93</v>
      </c>
      <c r="K1" s="123" t="s">
        <v>94</v>
      </c>
      <c r="L1" s="124" t="s">
        <v>95</v>
      </c>
      <c r="M1" s="124"/>
      <c r="N1" s="124"/>
      <c r="O1" s="124"/>
      <c r="P1" s="124"/>
      <c r="Q1" s="124"/>
      <c r="R1" s="124"/>
      <c r="S1" s="124"/>
      <c r="T1" s="12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408"/>
      <c r="M2" s="408"/>
      <c r="N2" s="408"/>
      <c r="O2" s="408"/>
      <c r="P2" s="408"/>
      <c r="Q2" s="408"/>
      <c r="R2" s="408"/>
      <c r="S2" s="408"/>
      <c r="T2" s="408"/>
      <c r="U2" s="408"/>
      <c r="V2" s="408"/>
      <c r="AT2" s="25" t="s">
        <v>90</v>
      </c>
    </row>
    <row r="3" spans="1:70" ht="6.9" customHeight="1">
      <c r="B3" s="26"/>
      <c r="C3" s="27"/>
      <c r="D3" s="27"/>
      <c r="E3" s="27"/>
      <c r="F3" s="27"/>
      <c r="G3" s="27"/>
      <c r="H3" s="27"/>
      <c r="I3" s="126"/>
      <c r="J3" s="27"/>
      <c r="K3" s="28"/>
      <c r="AT3" s="25" t="s">
        <v>80</v>
      </c>
    </row>
    <row r="4" spans="1:70" ht="36.9" customHeight="1">
      <c r="B4" s="29"/>
      <c r="C4" s="30"/>
      <c r="D4" s="31" t="s">
        <v>96</v>
      </c>
      <c r="E4" s="30"/>
      <c r="F4" s="30"/>
      <c r="G4" s="30"/>
      <c r="H4" s="30"/>
      <c r="I4" s="127"/>
      <c r="J4" s="30"/>
      <c r="K4" s="32"/>
      <c r="M4" s="33" t="s">
        <v>12</v>
      </c>
      <c r="AT4" s="25" t="s">
        <v>6</v>
      </c>
    </row>
    <row r="5" spans="1:70" ht="6.9" customHeight="1">
      <c r="B5" s="29"/>
      <c r="C5" s="30"/>
      <c r="D5" s="30"/>
      <c r="E5" s="30"/>
      <c r="F5" s="30"/>
      <c r="G5" s="30"/>
      <c r="H5" s="30"/>
      <c r="I5" s="127"/>
      <c r="J5" s="30"/>
      <c r="K5" s="32"/>
    </row>
    <row r="6" spans="1:70" ht="13.2">
      <c r="B6" s="29"/>
      <c r="C6" s="30"/>
      <c r="D6" s="38" t="s">
        <v>18</v>
      </c>
      <c r="E6" s="30"/>
      <c r="F6" s="30"/>
      <c r="G6" s="30"/>
      <c r="H6" s="30"/>
      <c r="I6" s="127"/>
      <c r="J6" s="30"/>
      <c r="K6" s="32"/>
    </row>
    <row r="7" spans="1:70" ht="20.399999999999999" customHeight="1">
      <c r="B7" s="29"/>
      <c r="C7" s="30"/>
      <c r="D7" s="30"/>
      <c r="E7" s="409" t="str">
        <f>'Rekapitulace stavby'!K6</f>
        <v>Oprava zahradních teras při MŠ B.Dvorského 2, Ostrava - Dubina</v>
      </c>
      <c r="F7" s="410"/>
      <c r="G7" s="410"/>
      <c r="H7" s="410"/>
      <c r="I7" s="127"/>
      <c r="J7" s="30"/>
      <c r="K7" s="32"/>
    </row>
    <row r="8" spans="1:70" ht="13.2">
      <c r="B8" s="29"/>
      <c r="C8" s="30"/>
      <c r="D8" s="38" t="s">
        <v>97</v>
      </c>
      <c r="E8" s="30"/>
      <c r="F8" s="30"/>
      <c r="G8" s="30"/>
      <c r="H8" s="30"/>
      <c r="I8" s="127"/>
      <c r="J8" s="30"/>
      <c r="K8" s="32"/>
    </row>
    <row r="9" spans="1:70" s="1" customFormat="1" ht="20.399999999999999" customHeight="1">
      <c r="B9" s="42"/>
      <c r="C9" s="43"/>
      <c r="D9" s="43"/>
      <c r="E9" s="409" t="s">
        <v>510</v>
      </c>
      <c r="F9" s="411"/>
      <c r="G9" s="411"/>
      <c r="H9" s="411"/>
      <c r="I9" s="128"/>
      <c r="J9" s="43"/>
      <c r="K9" s="46"/>
    </row>
    <row r="10" spans="1:70" s="1" customFormat="1" ht="13.2">
      <c r="B10" s="42"/>
      <c r="C10" s="43"/>
      <c r="D10" s="38" t="s">
        <v>99</v>
      </c>
      <c r="E10" s="43"/>
      <c r="F10" s="43"/>
      <c r="G10" s="43"/>
      <c r="H10" s="43"/>
      <c r="I10" s="128"/>
      <c r="J10" s="43"/>
      <c r="K10" s="46"/>
    </row>
    <row r="11" spans="1:70" s="1" customFormat="1" ht="36.9" customHeight="1">
      <c r="B11" s="42"/>
      <c r="C11" s="43"/>
      <c r="D11" s="43"/>
      <c r="E11" s="412" t="s">
        <v>511</v>
      </c>
      <c r="F11" s="411"/>
      <c r="G11" s="411"/>
      <c r="H11" s="411"/>
      <c r="I11" s="128"/>
      <c r="J11" s="43"/>
      <c r="K11" s="46"/>
    </row>
    <row r="12" spans="1:70" s="1" customFormat="1" ht="12">
      <c r="B12" s="42"/>
      <c r="C12" s="43"/>
      <c r="D12" s="43"/>
      <c r="E12" s="43"/>
      <c r="F12" s="43"/>
      <c r="G12" s="43"/>
      <c r="H12" s="43"/>
      <c r="I12" s="128"/>
      <c r="J12" s="43"/>
      <c r="K12" s="46"/>
    </row>
    <row r="13" spans="1:70" s="1" customFormat="1" ht="14.4" customHeight="1">
      <c r="B13" s="42"/>
      <c r="C13" s="43"/>
      <c r="D13" s="38" t="s">
        <v>20</v>
      </c>
      <c r="E13" s="43"/>
      <c r="F13" s="36" t="s">
        <v>21</v>
      </c>
      <c r="G13" s="43"/>
      <c r="H13" s="43"/>
      <c r="I13" s="129" t="s">
        <v>22</v>
      </c>
      <c r="J13" s="36" t="s">
        <v>21</v>
      </c>
      <c r="K13" s="46"/>
    </row>
    <row r="14" spans="1:70" s="1" customFormat="1" ht="14.4" customHeight="1">
      <c r="B14" s="42"/>
      <c r="C14" s="43"/>
      <c r="D14" s="38" t="s">
        <v>23</v>
      </c>
      <c r="E14" s="43"/>
      <c r="F14" s="36" t="s">
        <v>24</v>
      </c>
      <c r="G14" s="43"/>
      <c r="H14" s="43"/>
      <c r="I14" s="129" t="s">
        <v>25</v>
      </c>
      <c r="J14" s="130" t="str">
        <f>'Rekapitulace stavby'!AN8</f>
        <v>30.3.2017</v>
      </c>
      <c r="K14" s="46"/>
    </row>
    <row r="15" spans="1:70" s="1" customFormat="1" ht="10.8" customHeight="1">
      <c r="B15" s="42"/>
      <c r="C15" s="43"/>
      <c r="D15" s="43"/>
      <c r="E15" s="43"/>
      <c r="F15" s="43"/>
      <c r="G15" s="43"/>
      <c r="H15" s="43"/>
      <c r="I15" s="128"/>
      <c r="J15" s="43"/>
      <c r="K15" s="46"/>
    </row>
    <row r="16" spans="1:70" s="1" customFormat="1" ht="14.4" customHeight="1">
      <c r="B16" s="42"/>
      <c r="C16" s="43"/>
      <c r="D16" s="38" t="s">
        <v>27</v>
      </c>
      <c r="E16" s="43"/>
      <c r="F16" s="43"/>
      <c r="G16" s="43"/>
      <c r="H16" s="43"/>
      <c r="I16" s="129" t="s">
        <v>28</v>
      </c>
      <c r="J16" s="36" t="s">
        <v>21</v>
      </c>
      <c r="K16" s="46"/>
    </row>
    <row r="17" spans="2:11" s="1" customFormat="1" ht="18" customHeight="1">
      <c r="B17" s="42"/>
      <c r="C17" s="43"/>
      <c r="D17" s="43"/>
      <c r="E17" s="36" t="s">
        <v>29</v>
      </c>
      <c r="F17" s="43"/>
      <c r="G17" s="43"/>
      <c r="H17" s="43"/>
      <c r="I17" s="129" t="s">
        <v>30</v>
      </c>
      <c r="J17" s="36" t="s">
        <v>21</v>
      </c>
      <c r="K17" s="46"/>
    </row>
    <row r="18" spans="2:11" s="1" customFormat="1" ht="6.9" customHeight="1">
      <c r="B18" s="42"/>
      <c r="C18" s="43"/>
      <c r="D18" s="43"/>
      <c r="E18" s="43"/>
      <c r="F18" s="43"/>
      <c r="G18" s="43"/>
      <c r="H18" s="43"/>
      <c r="I18" s="128"/>
      <c r="J18" s="43"/>
      <c r="K18" s="46"/>
    </row>
    <row r="19" spans="2:11" s="1" customFormat="1" ht="14.4" customHeight="1">
      <c r="B19" s="42"/>
      <c r="C19" s="43"/>
      <c r="D19" s="38" t="s">
        <v>31</v>
      </c>
      <c r="E19" s="43"/>
      <c r="F19" s="43"/>
      <c r="G19" s="43"/>
      <c r="H19" s="43"/>
      <c r="I19" s="129" t="s">
        <v>28</v>
      </c>
      <c r="J19" s="36" t="str">
        <f>IF('Rekapitulace stavby'!AN13="Vyplň údaj","",IF('Rekapitulace stavby'!AN13="","",'Rekapitulace stavby'!AN13))</f>
        <v/>
      </c>
      <c r="K19" s="46"/>
    </row>
    <row r="20" spans="2:11" s="1" customFormat="1" ht="18" customHeight="1">
      <c r="B20" s="42"/>
      <c r="C20" s="43"/>
      <c r="D20" s="43"/>
      <c r="E20" s="36" t="str">
        <f>IF('Rekapitulace stavby'!E14="Vyplň údaj","",IF('Rekapitulace stavby'!E14="","",'Rekapitulace stavby'!E14))</f>
        <v/>
      </c>
      <c r="F20" s="43"/>
      <c r="G20" s="43"/>
      <c r="H20" s="43"/>
      <c r="I20" s="129" t="s">
        <v>30</v>
      </c>
      <c r="J20" s="36" t="str">
        <f>IF('Rekapitulace stavby'!AN14="Vyplň údaj","",IF('Rekapitulace stavby'!AN14="","",'Rekapitulace stavby'!AN14))</f>
        <v/>
      </c>
      <c r="K20" s="46"/>
    </row>
    <row r="21" spans="2:11" s="1" customFormat="1" ht="6.9" customHeight="1">
      <c r="B21" s="42"/>
      <c r="C21" s="43"/>
      <c r="D21" s="43"/>
      <c r="E21" s="43"/>
      <c r="F21" s="43"/>
      <c r="G21" s="43"/>
      <c r="H21" s="43"/>
      <c r="I21" s="128"/>
      <c r="J21" s="43"/>
      <c r="K21" s="46"/>
    </row>
    <row r="22" spans="2:11" s="1" customFormat="1" ht="14.4" customHeight="1">
      <c r="B22" s="42"/>
      <c r="C22" s="43"/>
      <c r="D22" s="38" t="s">
        <v>33</v>
      </c>
      <c r="E22" s="43"/>
      <c r="F22" s="43"/>
      <c r="G22" s="43"/>
      <c r="H22" s="43"/>
      <c r="I22" s="129" t="s">
        <v>28</v>
      </c>
      <c r="J22" s="36" t="s">
        <v>21</v>
      </c>
      <c r="K22" s="46"/>
    </row>
    <row r="23" spans="2:11" s="1" customFormat="1" ht="18" customHeight="1">
      <c r="B23" s="42"/>
      <c r="C23" s="43"/>
      <c r="D23" s="43"/>
      <c r="E23" s="36" t="s">
        <v>34</v>
      </c>
      <c r="F23" s="43"/>
      <c r="G23" s="43"/>
      <c r="H23" s="43"/>
      <c r="I23" s="129" t="s">
        <v>30</v>
      </c>
      <c r="J23" s="36" t="s">
        <v>21</v>
      </c>
      <c r="K23" s="46"/>
    </row>
    <row r="24" spans="2:11" s="1" customFormat="1" ht="6.9" customHeight="1">
      <c r="B24" s="42"/>
      <c r="C24" s="43"/>
      <c r="D24" s="43"/>
      <c r="E24" s="43"/>
      <c r="F24" s="43"/>
      <c r="G24" s="43"/>
      <c r="H24" s="43"/>
      <c r="I24" s="128"/>
      <c r="J24" s="43"/>
      <c r="K24" s="46"/>
    </row>
    <row r="25" spans="2:11" s="1" customFormat="1" ht="14.4" customHeight="1">
      <c r="B25" s="42"/>
      <c r="C25" s="43"/>
      <c r="D25" s="38" t="s">
        <v>36</v>
      </c>
      <c r="E25" s="43"/>
      <c r="F25" s="43"/>
      <c r="G25" s="43"/>
      <c r="H25" s="43"/>
      <c r="I25" s="128"/>
      <c r="J25" s="43"/>
      <c r="K25" s="46"/>
    </row>
    <row r="26" spans="2:11" s="7" customFormat="1" ht="20.399999999999999" customHeight="1">
      <c r="B26" s="131"/>
      <c r="C26" s="132"/>
      <c r="D26" s="132"/>
      <c r="E26" s="374" t="s">
        <v>21</v>
      </c>
      <c r="F26" s="374"/>
      <c r="G26" s="374"/>
      <c r="H26" s="374"/>
      <c r="I26" s="133"/>
      <c r="J26" s="132"/>
      <c r="K26" s="134"/>
    </row>
    <row r="27" spans="2:11" s="1" customFormat="1" ht="6.9" customHeight="1">
      <c r="B27" s="42"/>
      <c r="C27" s="43"/>
      <c r="D27" s="43"/>
      <c r="E27" s="43"/>
      <c r="F27" s="43"/>
      <c r="G27" s="43"/>
      <c r="H27" s="43"/>
      <c r="I27" s="128"/>
      <c r="J27" s="43"/>
      <c r="K27" s="46"/>
    </row>
    <row r="28" spans="2:11" s="1" customFormat="1" ht="6.9" customHeight="1">
      <c r="B28" s="42"/>
      <c r="C28" s="43"/>
      <c r="D28" s="86"/>
      <c r="E28" s="86"/>
      <c r="F28" s="86"/>
      <c r="G28" s="86"/>
      <c r="H28" s="86"/>
      <c r="I28" s="135"/>
      <c r="J28" s="86"/>
      <c r="K28" s="136"/>
    </row>
    <row r="29" spans="2:11" s="1" customFormat="1" ht="25.35" customHeight="1">
      <c r="B29" s="42"/>
      <c r="C29" s="43"/>
      <c r="D29" s="137" t="s">
        <v>38</v>
      </c>
      <c r="E29" s="43"/>
      <c r="F29" s="43"/>
      <c r="G29" s="43"/>
      <c r="H29" s="43"/>
      <c r="I29" s="128"/>
      <c r="J29" s="138">
        <f>ROUND(J87,2)</f>
        <v>0</v>
      </c>
      <c r="K29" s="46"/>
    </row>
    <row r="30" spans="2:11" s="1" customFormat="1" ht="6.9" customHeight="1">
      <c r="B30" s="42"/>
      <c r="C30" s="43"/>
      <c r="D30" s="86"/>
      <c r="E30" s="86"/>
      <c r="F30" s="86"/>
      <c r="G30" s="86"/>
      <c r="H30" s="86"/>
      <c r="I30" s="135"/>
      <c r="J30" s="86"/>
      <c r="K30" s="136"/>
    </row>
    <row r="31" spans="2:11" s="1" customFormat="1" ht="14.4" customHeight="1">
      <c r="B31" s="42"/>
      <c r="C31" s="43"/>
      <c r="D31" s="43"/>
      <c r="E31" s="43"/>
      <c r="F31" s="47" t="s">
        <v>40</v>
      </c>
      <c r="G31" s="43"/>
      <c r="H31" s="43"/>
      <c r="I31" s="139" t="s">
        <v>39</v>
      </c>
      <c r="J31" s="47" t="s">
        <v>41</v>
      </c>
      <c r="K31" s="46"/>
    </row>
    <row r="32" spans="2:11" s="1" customFormat="1" ht="14.4" customHeight="1">
      <c r="B32" s="42"/>
      <c r="C32" s="43"/>
      <c r="D32" s="50" t="s">
        <v>42</v>
      </c>
      <c r="E32" s="50" t="s">
        <v>43</v>
      </c>
      <c r="F32" s="140">
        <f>ROUND(SUM(BE87:BE96), 2)</f>
        <v>0</v>
      </c>
      <c r="G32" s="43"/>
      <c r="H32" s="43"/>
      <c r="I32" s="141">
        <v>0.21</v>
      </c>
      <c r="J32" s="140">
        <f>ROUND(ROUND((SUM(BE87:BE96)), 2)*I32, 2)</f>
        <v>0</v>
      </c>
      <c r="K32" s="46"/>
    </row>
    <row r="33" spans="2:11" s="1" customFormat="1" ht="14.4" customHeight="1">
      <c r="B33" s="42"/>
      <c r="C33" s="43"/>
      <c r="D33" s="43"/>
      <c r="E33" s="50" t="s">
        <v>44</v>
      </c>
      <c r="F33" s="140">
        <f>ROUND(SUM(BF87:BF96), 2)</f>
        <v>0</v>
      </c>
      <c r="G33" s="43"/>
      <c r="H33" s="43"/>
      <c r="I33" s="141">
        <v>0.15</v>
      </c>
      <c r="J33" s="140">
        <f>ROUND(ROUND((SUM(BF87:BF96)), 2)*I33, 2)</f>
        <v>0</v>
      </c>
      <c r="K33" s="46"/>
    </row>
    <row r="34" spans="2:11" s="1" customFormat="1" ht="14.4" hidden="1" customHeight="1">
      <c r="B34" s="42"/>
      <c r="C34" s="43"/>
      <c r="D34" s="43"/>
      <c r="E34" s="50" t="s">
        <v>45</v>
      </c>
      <c r="F34" s="140">
        <f>ROUND(SUM(BG87:BG96), 2)</f>
        <v>0</v>
      </c>
      <c r="G34" s="43"/>
      <c r="H34" s="43"/>
      <c r="I34" s="141">
        <v>0.21</v>
      </c>
      <c r="J34" s="140">
        <v>0</v>
      </c>
      <c r="K34" s="46"/>
    </row>
    <row r="35" spans="2:11" s="1" customFormat="1" ht="14.4" hidden="1" customHeight="1">
      <c r="B35" s="42"/>
      <c r="C35" s="43"/>
      <c r="D35" s="43"/>
      <c r="E35" s="50" t="s">
        <v>46</v>
      </c>
      <c r="F35" s="140">
        <f>ROUND(SUM(BH87:BH96), 2)</f>
        <v>0</v>
      </c>
      <c r="G35" s="43"/>
      <c r="H35" s="43"/>
      <c r="I35" s="141">
        <v>0.15</v>
      </c>
      <c r="J35" s="140">
        <v>0</v>
      </c>
      <c r="K35" s="46"/>
    </row>
    <row r="36" spans="2:11" s="1" customFormat="1" ht="14.4" hidden="1" customHeight="1">
      <c r="B36" s="42"/>
      <c r="C36" s="43"/>
      <c r="D36" s="43"/>
      <c r="E36" s="50" t="s">
        <v>47</v>
      </c>
      <c r="F36" s="140">
        <f>ROUND(SUM(BI87:BI96), 2)</f>
        <v>0</v>
      </c>
      <c r="G36" s="43"/>
      <c r="H36" s="43"/>
      <c r="I36" s="141">
        <v>0</v>
      </c>
      <c r="J36" s="140">
        <v>0</v>
      </c>
      <c r="K36" s="46"/>
    </row>
    <row r="37" spans="2:11" s="1" customFormat="1" ht="6.9" customHeight="1">
      <c r="B37" s="42"/>
      <c r="C37" s="43"/>
      <c r="D37" s="43"/>
      <c r="E37" s="43"/>
      <c r="F37" s="43"/>
      <c r="G37" s="43"/>
      <c r="H37" s="43"/>
      <c r="I37" s="128"/>
      <c r="J37" s="43"/>
      <c r="K37" s="46"/>
    </row>
    <row r="38" spans="2:11" s="1" customFormat="1" ht="25.35" customHeight="1">
      <c r="B38" s="42"/>
      <c r="C38" s="142"/>
      <c r="D38" s="143" t="s">
        <v>48</v>
      </c>
      <c r="E38" s="80"/>
      <c r="F38" s="80"/>
      <c r="G38" s="144" t="s">
        <v>49</v>
      </c>
      <c r="H38" s="145" t="s">
        <v>50</v>
      </c>
      <c r="I38" s="146"/>
      <c r="J38" s="147">
        <f>SUM(J29:J36)</f>
        <v>0</v>
      </c>
      <c r="K38" s="148"/>
    </row>
    <row r="39" spans="2:11" s="1" customFormat="1" ht="14.4" customHeight="1">
      <c r="B39" s="57"/>
      <c r="C39" s="58"/>
      <c r="D39" s="58"/>
      <c r="E39" s="58"/>
      <c r="F39" s="58"/>
      <c r="G39" s="58"/>
      <c r="H39" s="58"/>
      <c r="I39" s="149"/>
      <c r="J39" s="58"/>
      <c r="K39" s="59"/>
    </row>
    <row r="43" spans="2:11" s="1" customFormat="1" ht="6.9" customHeight="1">
      <c r="B43" s="150"/>
      <c r="C43" s="151"/>
      <c r="D43" s="151"/>
      <c r="E43" s="151"/>
      <c r="F43" s="151"/>
      <c r="G43" s="151"/>
      <c r="H43" s="151"/>
      <c r="I43" s="152"/>
      <c r="J43" s="151"/>
      <c r="K43" s="153"/>
    </row>
    <row r="44" spans="2:11" s="1" customFormat="1" ht="36.9" customHeight="1">
      <c r="B44" s="42"/>
      <c r="C44" s="31" t="s">
        <v>101</v>
      </c>
      <c r="D44" s="43"/>
      <c r="E44" s="43"/>
      <c r="F44" s="43"/>
      <c r="G44" s="43"/>
      <c r="H44" s="43"/>
      <c r="I44" s="128"/>
      <c r="J44" s="43"/>
      <c r="K44" s="46"/>
    </row>
    <row r="45" spans="2:11" s="1" customFormat="1" ht="6.9" customHeight="1">
      <c r="B45" s="42"/>
      <c r="C45" s="43"/>
      <c r="D45" s="43"/>
      <c r="E45" s="43"/>
      <c r="F45" s="43"/>
      <c r="G45" s="43"/>
      <c r="H45" s="43"/>
      <c r="I45" s="128"/>
      <c r="J45" s="43"/>
      <c r="K45" s="46"/>
    </row>
    <row r="46" spans="2:11" s="1" customFormat="1" ht="14.4" customHeight="1">
      <c r="B46" s="42"/>
      <c r="C46" s="38" t="s">
        <v>18</v>
      </c>
      <c r="D46" s="43"/>
      <c r="E46" s="43"/>
      <c r="F46" s="43"/>
      <c r="G46" s="43"/>
      <c r="H46" s="43"/>
      <c r="I46" s="128"/>
      <c r="J46" s="43"/>
      <c r="K46" s="46"/>
    </row>
    <row r="47" spans="2:11" s="1" customFormat="1" ht="20.399999999999999" customHeight="1">
      <c r="B47" s="42"/>
      <c r="C47" s="43"/>
      <c r="D47" s="43"/>
      <c r="E47" s="409" t="str">
        <f>E7</f>
        <v>Oprava zahradních teras při MŠ B.Dvorského 2, Ostrava - Dubina</v>
      </c>
      <c r="F47" s="410"/>
      <c r="G47" s="410"/>
      <c r="H47" s="410"/>
      <c r="I47" s="128"/>
      <c r="J47" s="43"/>
      <c r="K47" s="46"/>
    </row>
    <row r="48" spans="2:11" ht="13.2">
      <c r="B48" s="29"/>
      <c r="C48" s="38" t="s">
        <v>97</v>
      </c>
      <c r="D48" s="30"/>
      <c r="E48" s="30"/>
      <c r="F48" s="30"/>
      <c r="G48" s="30"/>
      <c r="H48" s="30"/>
      <c r="I48" s="127"/>
      <c r="J48" s="30"/>
      <c r="K48" s="32"/>
    </row>
    <row r="49" spans="2:47" s="1" customFormat="1" ht="20.399999999999999" customHeight="1">
      <c r="B49" s="42"/>
      <c r="C49" s="43"/>
      <c r="D49" s="43"/>
      <c r="E49" s="409" t="s">
        <v>510</v>
      </c>
      <c r="F49" s="411"/>
      <c r="G49" s="411"/>
      <c r="H49" s="411"/>
      <c r="I49" s="128"/>
      <c r="J49" s="43"/>
      <c r="K49" s="46"/>
    </row>
    <row r="50" spans="2:47" s="1" customFormat="1" ht="14.4" customHeight="1">
      <c r="B50" s="42"/>
      <c r="C50" s="38" t="s">
        <v>99</v>
      </c>
      <c r="D50" s="43"/>
      <c r="E50" s="43"/>
      <c r="F50" s="43"/>
      <c r="G50" s="43"/>
      <c r="H50" s="43"/>
      <c r="I50" s="128"/>
      <c r="J50" s="43"/>
      <c r="K50" s="46"/>
    </row>
    <row r="51" spans="2:47" s="1" customFormat="1" ht="22.2" customHeight="1">
      <c r="B51" s="42"/>
      <c r="C51" s="43"/>
      <c r="D51" s="43"/>
      <c r="E51" s="412" t="str">
        <f>E11</f>
        <v xml:space="preserve">VON - Soupis prací - Vedlejší a ostatní náklady </v>
      </c>
      <c r="F51" s="411"/>
      <c r="G51" s="411"/>
      <c r="H51" s="411"/>
      <c r="I51" s="128"/>
      <c r="J51" s="43"/>
      <c r="K51" s="46"/>
    </row>
    <row r="52" spans="2:47" s="1" customFormat="1" ht="6.9" customHeight="1">
      <c r="B52" s="42"/>
      <c r="C52" s="43"/>
      <c r="D52" s="43"/>
      <c r="E52" s="43"/>
      <c r="F52" s="43"/>
      <c r="G52" s="43"/>
      <c r="H52" s="43"/>
      <c r="I52" s="128"/>
      <c r="J52" s="43"/>
      <c r="K52" s="46"/>
    </row>
    <row r="53" spans="2:47" s="1" customFormat="1" ht="18" customHeight="1">
      <c r="B53" s="42"/>
      <c r="C53" s="38" t="s">
        <v>23</v>
      </c>
      <c r="D53" s="43"/>
      <c r="E53" s="43"/>
      <c r="F53" s="36" t="str">
        <f>F14</f>
        <v xml:space="preserve"> </v>
      </c>
      <c r="G53" s="43"/>
      <c r="H53" s="43"/>
      <c r="I53" s="129" t="s">
        <v>25</v>
      </c>
      <c r="J53" s="130" t="str">
        <f>IF(J14="","",J14)</f>
        <v>30.3.2017</v>
      </c>
      <c r="K53" s="46"/>
    </row>
    <row r="54" spans="2:47" s="1" customFormat="1" ht="6.9" customHeight="1">
      <c r="B54" s="42"/>
      <c r="C54" s="43"/>
      <c r="D54" s="43"/>
      <c r="E54" s="43"/>
      <c r="F54" s="43"/>
      <c r="G54" s="43"/>
      <c r="H54" s="43"/>
      <c r="I54" s="128"/>
      <c r="J54" s="43"/>
      <c r="K54" s="46"/>
    </row>
    <row r="55" spans="2:47" s="1" customFormat="1" ht="13.2">
      <c r="B55" s="42"/>
      <c r="C55" s="38" t="s">
        <v>27</v>
      </c>
      <c r="D55" s="43"/>
      <c r="E55" s="43"/>
      <c r="F55" s="36" t="str">
        <f>E17</f>
        <v xml:space="preserve">SMO MOb Ostrava - Jih </v>
      </c>
      <c r="G55" s="43"/>
      <c r="H55" s="43"/>
      <c r="I55" s="129" t="s">
        <v>33</v>
      </c>
      <c r="J55" s="36" t="str">
        <f>E23</f>
        <v>idea ateliér spol. s r.o.</v>
      </c>
      <c r="K55" s="46"/>
    </row>
    <row r="56" spans="2:47" s="1" customFormat="1" ht="14.4" customHeight="1">
      <c r="B56" s="42"/>
      <c r="C56" s="38" t="s">
        <v>31</v>
      </c>
      <c r="D56" s="43"/>
      <c r="E56" s="43"/>
      <c r="F56" s="36" t="str">
        <f>IF(E20="","",E20)</f>
        <v/>
      </c>
      <c r="G56" s="43"/>
      <c r="H56" s="43"/>
      <c r="I56" s="128"/>
      <c r="J56" s="43"/>
      <c r="K56" s="46"/>
    </row>
    <row r="57" spans="2:47" s="1" customFormat="1" ht="10.35" customHeight="1">
      <c r="B57" s="42"/>
      <c r="C57" s="43"/>
      <c r="D57" s="43"/>
      <c r="E57" s="43"/>
      <c r="F57" s="43"/>
      <c r="G57" s="43"/>
      <c r="H57" s="43"/>
      <c r="I57" s="128"/>
      <c r="J57" s="43"/>
      <c r="K57" s="46"/>
    </row>
    <row r="58" spans="2:47" s="1" customFormat="1" ht="29.25" customHeight="1">
      <c r="B58" s="42"/>
      <c r="C58" s="154" t="s">
        <v>102</v>
      </c>
      <c r="D58" s="142"/>
      <c r="E58" s="142"/>
      <c r="F58" s="142"/>
      <c r="G58" s="142"/>
      <c r="H58" s="142"/>
      <c r="I58" s="155"/>
      <c r="J58" s="156" t="s">
        <v>103</v>
      </c>
      <c r="K58" s="157"/>
    </row>
    <row r="59" spans="2:47" s="1" customFormat="1" ht="10.35" customHeight="1">
      <c r="B59" s="42"/>
      <c r="C59" s="43"/>
      <c r="D59" s="43"/>
      <c r="E59" s="43"/>
      <c r="F59" s="43"/>
      <c r="G59" s="43"/>
      <c r="H59" s="43"/>
      <c r="I59" s="128"/>
      <c r="J59" s="43"/>
      <c r="K59" s="46"/>
    </row>
    <row r="60" spans="2:47" s="1" customFormat="1" ht="29.25" customHeight="1">
      <c r="B60" s="42"/>
      <c r="C60" s="158" t="s">
        <v>104</v>
      </c>
      <c r="D60" s="43"/>
      <c r="E60" s="43"/>
      <c r="F60" s="43"/>
      <c r="G60" s="43"/>
      <c r="H60" s="43"/>
      <c r="I60" s="128"/>
      <c r="J60" s="138">
        <f>J87</f>
        <v>0</v>
      </c>
      <c r="K60" s="46"/>
      <c r="AU60" s="25" t="s">
        <v>105</v>
      </c>
    </row>
    <row r="61" spans="2:47" s="8" customFormat="1" ht="24.9" customHeight="1">
      <c r="B61" s="159"/>
      <c r="C61" s="160"/>
      <c r="D61" s="161" t="s">
        <v>512</v>
      </c>
      <c r="E61" s="162"/>
      <c r="F61" s="162"/>
      <c r="G61" s="162"/>
      <c r="H61" s="162"/>
      <c r="I61" s="163"/>
      <c r="J61" s="164">
        <f>J88</f>
        <v>0</v>
      </c>
      <c r="K61" s="165"/>
    </row>
    <row r="62" spans="2:47" s="9" customFormat="1" ht="19.95" customHeight="1">
      <c r="B62" s="166"/>
      <c r="C62" s="167"/>
      <c r="D62" s="168" t="s">
        <v>513</v>
      </c>
      <c r="E62" s="169"/>
      <c r="F62" s="169"/>
      <c r="G62" s="169"/>
      <c r="H62" s="169"/>
      <c r="I62" s="170"/>
      <c r="J62" s="171">
        <f>J89</f>
        <v>0</v>
      </c>
      <c r="K62" s="172"/>
    </row>
    <row r="63" spans="2:47" s="9" customFormat="1" ht="19.95" customHeight="1">
      <c r="B63" s="166"/>
      <c r="C63" s="167"/>
      <c r="D63" s="168" t="s">
        <v>514</v>
      </c>
      <c r="E63" s="169"/>
      <c r="F63" s="169"/>
      <c r="G63" s="169"/>
      <c r="H63" s="169"/>
      <c r="I63" s="170"/>
      <c r="J63" s="171">
        <f>J91</f>
        <v>0</v>
      </c>
      <c r="K63" s="172"/>
    </row>
    <row r="64" spans="2:47" s="9" customFormat="1" ht="19.95" customHeight="1">
      <c r="B64" s="166"/>
      <c r="C64" s="167"/>
      <c r="D64" s="168" t="s">
        <v>515</v>
      </c>
      <c r="E64" s="169"/>
      <c r="F64" s="169"/>
      <c r="G64" s="169"/>
      <c r="H64" s="169"/>
      <c r="I64" s="170"/>
      <c r="J64" s="171">
        <f>J93</f>
        <v>0</v>
      </c>
      <c r="K64" s="172"/>
    </row>
    <row r="65" spans="2:12" s="9" customFormat="1" ht="19.95" customHeight="1">
      <c r="B65" s="166"/>
      <c r="C65" s="167"/>
      <c r="D65" s="168" t="s">
        <v>516</v>
      </c>
      <c r="E65" s="169"/>
      <c r="F65" s="169"/>
      <c r="G65" s="169"/>
      <c r="H65" s="169"/>
      <c r="I65" s="170"/>
      <c r="J65" s="171">
        <f>J95</f>
        <v>0</v>
      </c>
      <c r="K65" s="172"/>
    </row>
    <row r="66" spans="2:12" s="1" customFormat="1" ht="21.75" customHeight="1">
      <c r="B66" s="42"/>
      <c r="C66" s="43"/>
      <c r="D66" s="43"/>
      <c r="E66" s="43"/>
      <c r="F66" s="43"/>
      <c r="G66" s="43"/>
      <c r="H66" s="43"/>
      <c r="I66" s="128"/>
      <c r="J66" s="43"/>
      <c r="K66" s="46"/>
    </row>
    <row r="67" spans="2:12" s="1" customFormat="1" ht="6.9" customHeight="1">
      <c r="B67" s="57"/>
      <c r="C67" s="58"/>
      <c r="D67" s="58"/>
      <c r="E67" s="58"/>
      <c r="F67" s="58"/>
      <c r="G67" s="58"/>
      <c r="H67" s="58"/>
      <c r="I67" s="149"/>
      <c r="J67" s="58"/>
      <c r="K67" s="59"/>
    </row>
    <row r="71" spans="2:12" s="1" customFormat="1" ht="6.9" customHeight="1">
      <c r="B71" s="60"/>
      <c r="C71" s="61"/>
      <c r="D71" s="61"/>
      <c r="E71" s="61"/>
      <c r="F71" s="61"/>
      <c r="G71" s="61"/>
      <c r="H71" s="61"/>
      <c r="I71" s="152"/>
      <c r="J71" s="61"/>
      <c r="K71" s="61"/>
      <c r="L71" s="62"/>
    </row>
    <row r="72" spans="2:12" s="1" customFormat="1" ht="36.9" customHeight="1">
      <c r="B72" s="42"/>
      <c r="C72" s="63" t="s">
        <v>119</v>
      </c>
      <c r="D72" s="64"/>
      <c r="E72" s="64"/>
      <c r="F72" s="64"/>
      <c r="G72" s="64"/>
      <c r="H72" s="64"/>
      <c r="I72" s="173"/>
      <c r="J72" s="64"/>
      <c r="K72" s="64"/>
      <c r="L72" s="62"/>
    </row>
    <row r="73" spans="2:12" s="1" customFormat="1" ht="6.9" customHeight="1">
      <c r="B73" s="42"/>
      <c r="C73" s="64"/>
      <c r="D73" s="64"/>
      <c r="E73" s="64"/>
      <c r="F73" s="64"/>
      <c r="G73" s="64"/>
      <c r="H73" s="64"/>
      <c r="I73" s="173"/>
      <c r="J73" s="64"/>
      <c r="K73" s="64"/>
      <c r="L73" s="62"/>
    </row>
    <row r="74" spans="2:12" s="1" customFormat="1" ht="14.4" customHeight="1">
      <c r="B74" s="42"/>
      <c r="C74" s="66" t="s">
        <v>18</v>
      </c>
      <c r="D74" s="64"/>
      <c r="E74" s="64"/>
      <c r="F74" s="64"/>
      <c r="G74" s="64"/>
      <c r="H74" s="64"/>
      <c r="I74" s="173"/>
      <c r="J74" s="64"/>
      <c r="K74" s="64"/>
      <c r="L74" s="62"/>
    </row>
    <row r="75" spans="2:12" s="1" customFormat="1" ht="20.399999999999999" customHeight="1">
      <c r="B75" s="42"/>
      <c r="C75" s="64"/>
      <c r="D75" s="64"/>
      <c r="E75" s="413" t="str">
        <f>E7</f>
        <v>Oprava zahradních teras při MŠ B.Dvorského 2, Ostrava - Dubina</v>
      </c>
      <c r="F75" s="414"/>
      <c r="G75" s="414"/>
      <c r="H75" s="414"/>
      <c r="I75" s="173"/>
      <c r="J75" s="64"/>
      <c r="K75" s="64"/>
      <c r="L75" s="62"/>
    </row>
    <row r="76" spans="2:12" ht="13.2">
      <c r="B76" s="29"/>
      <c r="C76" s="66" t="s">
        <v>97</v>
      </c>
      <c r="D76" s="174"/>
      <c r="E76" s="174"/>
      <c r="F76" s="174"/>
      <c r="G76" s="174"/>
      <c r="H76" s="174"/>
      <c r="J76" s="174"/>
      <c r="K76" s="174"/>
      <c r="L76" s="175"/>
    </row>
    <row r="77" spans="2:12" s="1" customFormat="1" ht="20.399999999999999" customHeight="1">
      <c r="B77" s="42"/>
      <c r="C77" s="64"/>
      <c r="D77" s="64"/>
      <c r="E77" s="413" t="s">
        <v>510</v>
      </c>
      <c r="F77" s="415"/>
      <c r="G77" s="415"/>
      <c r="H77" s="415"/>
      <c r="I77" s="173"/>
      <c r="J77" s="64"/>
      <c r="K77" s="64"/>
      <c r="L77" s="62"/>
    </row>
    <row r="78" spans="2:12" s="1" customFormat="1" ht="14.4" customHeight="1">
      <c r="B78" s="42"/>
      <c r="C78" s="66" t="s">
        <v>99</v>
      </c>
      <c r="D78" s="64"/>
      <c r="E78" s="64"/>
      <c r="F78" s="64"/>
      <c r="G78" s="64"/>
      <c r="H78" s="64"/>
      <c r="I78" s="173"/>
      <c r="J78" s="64"/>
      <c r="K78" s="64"/>
      <c r="L78" s="62"/>
    </row>
    <row r="79" spans="2:12" s="1" customFormat="1" ht="22.2" customHeight="1">
      <c r="B79" s="42"/>
      <c r="C79" s="64"/>
      <c r="D79" s="64"/>
      <c r="E79" s="385" t="str">
        <f>E11</f>
        <v xml:space="preserve">VON - Soupis prací - Vedlejší a ostatní náklady </v>
      </c>
      <c r="F79" s="415"/>
      <c r="G79" s="415"/>
      <c r="H79" s="415"/>
      <c r="I79" s="173"/>
      <c r="J79" s="64"/>
      <c r="K79" s="64"/>
      <c r="L79" s="62"/>
    </row>
    <row r="80" spans="2:12" s="1" customFormat="1" ht="6.9" customHeight="1">
      <c r="B80" s="42"/>
      <c r="C80" s="64"/>
      <c r="D80" s="64"/>
      <c r="E80" s="64"/>
      <c r="F80" s="64"/>
      <c r="G80" s="64"/>
      <c r="H80" s="64"/>
      <c r="I80" s="173"/>
      <c r="J80" s="64"/>
      <c r="K80" s="64"/>
      <c r="L80" s="62"/>
    </row>
    <row r="81" spans="2:65" s="1" customFormat="1" ht="18" customHeight="1">
      <c r="B81" s="42"/>
      <c r="C81" s="66" t="s">
        <v>23</v>
      </c>
      <c r="D81" s="64"/>
      <c r="E81" s="64"/>
      <c r="F81" s="176" t="str">
        <f>F14</f>
        <v xml:space="preserve"> </v>
      </c>
      <c r="G81" s="64"/>
      <c r="H81" s="64"/>
      <c r="I81" s="177" t="s">
        <v>25</v>
      </c>
      <c r="J81" s="74" t="str">
        <f>IF(J14="","",J14)</f>
        <v>30.3.2017</v>
      </c>
      <c r="K81" s="64"/>
      <c r="L81" s="62"/>
    </row>
    <row r="82" spans="2:65" s="1" customFormat="1" ht="6.9" customHeight="1">
      <c r="B82" s="42"/>
      <c r="C82" s="64"/>
      <c r="D82" s="64"/>
      <c r="E82" s="64"/>
      <c r="F82" s="64"/>
      <c r="G82" s="64"/>
      <c r="H82" s="64"/>
      <c r="I82" s="173"/>
      <c r="J82" s="64"/>
      <c r="K82" s="64"/>
      <c r="L82" s="62"/>
    </row>
    <row r="83" spans="2:65" s="1" customFormat="1" ht="13.2">
      <c r="B83" s="42"/>
      <c r="C83" s="66" t="s">
        <v>27</v>
      </c>
      <c r="D83" s="64"/>
      <c r="E83" s="64"/>
      <c r="F83" s="176" t="str">
        <f>E17</f>
        <v xml:space="preserve">SMO MOb Ostrava - Jih </v>
      </c>
      <c r="G83" s="64"/>
      <c r="H83" s="64"/>
      <c r="I83" s="177" t="s">
        <v>33</v>
      </c>
      <c r="J83" s="176" t="str">
        <f>E23</f>
        <v>idea ateliér spol. s r.o.</v>
      </c>
      <c r="K83" s="64"/>
      <c r="L83" s="62"/>
    </row>
    <row r="84" spans="2:65" s="1" customFormat="1" ht="14.4" customHeight="1">
      <c r="B84" s="42"/>
      <c r="C84" s="66" t="s">
        <v>31</v>
      </c>
      <c r="D84" s="64"/>
      <c r="E84" s="64"/>
      <c r="F84" s="176" t="str">
        <f>IF(E20="","",E20)</f>
        <v/>
      </c>
      <c r="G84" s="64"/>
      <c r="H84" s="64"/>
      <c r="I84" s="173"/>
      <c r="J84" s="64"/>
      <c r="K84" s="64"/>
      <c r="L84" s="62"/>
    </row>
    <row r="85" spans="2:65" s="1" customFormat="1" ht="10.35" customHeight="1">
      <c r="B85" s="42"/>
      <c r="C85" s="64"/>
      <c r="D85" s="64"/>
      <c r="E85" s="64"/>
      <c r="F85" s="64"/>
      <c r="G85" s="64"/>
      <c r="H85" s="64"/>
      <c r="I85" s="173"/>
      <c r="J85" s="64"/>
      <c r="K85" s="64"/>
      <c r="L85" s="62"/>
    </row>
    <row r="86" spans="2:65" s="10" customFormat="1" ht="29.25" customHeight="1">
      <c r="B86" s="178"/>
      <c r="C86" s="179" t="s">
        <v>120</v>
      </c>
      <c r="D86" s="180" t="s">
        <v>57</v>
      </c>
      <c r="E86" s="180" t="s">
        <v>53</v>
      </c>
      <c r="F86" s="180" t="s">
        <v>121</v>
      </c>
      <c r="G86" s="180" t="s">
        <v>122</v>
      </c>
      <c r="H86" s="180" t="s">
        <v>123</v>
      </c>
      <c r="I86" s="181" t="s">
        <v>124</v>
      </c>
      <c r="J86" s="180" t="s">
        <v>103</v>
      </c>
      <c r="K86" s="182" t="s">
        <v>125</v>
      </c>
      <c r="L86" s="183"/>
      <c r="M86" s="82" t="s">
        <v>126</v>
      </c>
      <c r="N86" s="83" t="s">
        <v>42</v>
      </c>
      <c r="O86" s="83" t="s">
        <v>127</v>
      </c>
      <c r="P86" s="83" t="s">
        <v>128</v>
      </c>
      <c r="Q86" s="83" t="s">
        <v>129</v>
      </c>
      <c r="R86" s="83" t="s">
        <v>130</v>
      </c>
      <c r="S86" s="83" t="s">
        <v>131</v>
      </c>
      <c r="T86" s="84" t="s">
        <v>132</v>
      </c>
    </row>
    <row r="87" spans="2:65" s="1" customFormat="1" ht="29.25" customHeight="1">
      <c r="B87" s="42"/>
      <c r="C87" s="88" t="s">
        <v>104</v>
      </c>
      <c r="D87" s="64"/>
      <c r="E87" s="64"/>
      <c r="F87" s="64"/>
      <c r="G87" s="64"/>
      <c r="H87" s="64"/>
      <c r="I87" s="173"/>
      <c r="J87" s="184">
        <f>BK87</f>
        <v>0</v>
      </c>
      <c r="K87" s="64"/>
      <c r="L87" s="62"/>
      <c r="M87" s="85"/>
      <c r="N87" s="86"/>
      <c r="O87" s="86"/>
      <c r="P87" s="185">
        <f>P88</f>
        <v>0</v>
      </c>
      <c r="Q87" s="86"/>
      <c r="R87" s="185">
        <f>R88</f>
        <v>0</v>
      </c>
      <c r="S87" s="86"/>
      <c r="T87" s="186">
        <f>T88</f>
        <v>0</v>
      </c>
      <c r="AT87" s="25" t="s">
        <v>71</v>
      </c>
      <c r="AU87" s="25" t="s">
        <v>105</v>
      </c>
      <c r="BK87" s="187">
        <f>BK88</f>
        <v>0</v>
      </c>
    </row>
    <row r="88" spans="2:65" s="11" customFormat="1" ht="37.35" customHeight="1">
      <c r="B88" s="188"/>
      <c r="C88" s="189"/>
      <c r="D88" s="190" t="s">
        <v>71</v>
      </c>
      <c r="E88" s="191" t="s">
        <v>517</v>
      </c>
      <c r="F88" s="191" t="s">
        <v>518</v>
      </c>
      <c r="G88" s="189"/>
      <c r="H88" s="189"/>
      <c r="I88" s="192"/>
      <c r="J88" s="193">
        <f>BK88</f>
        <v>0</v>
      </c>
      <c r="K88" s="189"/>
      <c r="L88" s="194"/>
      <c r="M88" s="195"/>
      <c r="N88" s="196"/>
      <c r="O88" s="196"/>
      <c r="P88" s="197">
        <f>P89+P91+P93+P95</f>
        <v>0</v>
      </c>
      <c r="Q88" s="196"/>
      <c r="R88" s="197">
        <f>R89+R91+R93+R95</f>
        <v>0</v>
      </c>
      <c r="S88" s="196"/>
      <c r="T88" s="198">
        <f>T89+T91+T93+T95</f>
        <v>0</v>
      </c>
      <c r="AR88" s="199" t="s">
        <v>170</v>
      </c>
      <c r="AT88" s="200" t="s">
        <v>71</v>
      </c>
      <c r="AU88" s="200" t="s">
        <v>72</v>
      </c>
      <c r="AY88" s="199" t="s">
        <v>135</v>
      </c>
      <c r="BK88" s="201">
        <f>BK89+BK91+BK93+BK95</f>
        <v>0</v>
      </c>
    </row>
    <row r="89" spans="2:65" s="11" customFormat="1" ht="19.95" customHeight="1">
      <c r="B89" s="188"/>
      <c r="C89" s="189"/>
      <c r="D89" s="202" t="s">
        <v>71</v>
      </c>
      <c r="E89" s="203" t="s">
        <v>519</v>
      </c>
      <c r="F89" s="203" t="s">
        <v>520</v>
      </c>
      <c r="G89" s="189"/>
      <c r="H89" s="189"/>
      <c r="I89" s="192"/>
      <c r="J89" s="204">
        <f>BK89</f>
        <v>0</v>
      </c>
      <c r="K89" s="189"/>
      <c r="L89" s="194"/>
      <c r="M89" s="195"/>
      <c r="N89" s="196"/>
      <c r="O89" s="196"/>
      <c r="P89" s="197">
        <f>P90</f>
        <v>0</v>
      </c>
      <c r="Q89" s="196"/>
      <c r="R89" s="197">
        <f>R90</f>
        <v>0</v>
      </c>
      <c r="S89" s="196"/>
      <c r="T89" s="198">
        <f>T90</f>
        <v>0</v>
      </c>
      <c r="AR89" s="199" t="s">
        <v>170</v>
      </c>
      <c r="AT89" s="200" t="s">
        <v>71</v>
      </c>
      <c r="AU89" s="200" t="s">
        <v>76</v>
      </c>
      <c r="AY89" s="199" t="s">
        <v>135</v>
      </c>
      <c r="BK89" s="201">
        <f>BK90</f>
        <v>0</v>
      </c>
    </row>
    <row r="90" spans="2:65" s="1" customFormat="1" ht="142.80000000000001" customHeight="1">
      <c r="B90" s="42"/>
      <c r="C90" s="205" t="s">
        <v>76</v>
      </c>
      <c r="D90" s="205" t="s">
        <v>137</v>
      </c>
      <c r="E90" s="206" t="s">
        <v>521</v>
      </c>
      <c r="F90" s="207" t="s">
        <v>522</v>
      </c>
      <c r="G90" s="208" t="s">
        <v>523</v>
      </c>
      <c r="H90" s="209">
        <v>1</v>
      </c>
      <c r="I90" s="210"/>
      <c r="J90" s="211">
        <f>ROUND(I90*H90,2)</f>
        <v>0</v>
      </c>
      <c r="K90" s="207" t="s">
        <v>21</v>
      </c>
      <c r="L90" s="62"/>
      <c r="M90" s="212" t="s">
        <v>21</v>
      </c>
      <c r="N90" s="213" t="s">
        <v>43</v>
      </c>
      <c r="O90" s="43"/>
      <c r="P90" s="214">
        <f>O90*H90</f>
        <v>0</v>
      </c>
      <c r="Q90" s="214">
        <v>0</v>
      </c>
      <c r="R90" s="214">
        <f>Q90*H90</f>
        <v>0</v>
      </c>
      <c r="S90" s="214">
        <v>0</v>
      </c>
      <c r="T90" s="215">
        <f>S90*H90</f>
        <v>0</v>
      </c>
      <c r="AR90" s="25" t="s">
        <v>524</v>
      </c>
      <c r="AT90" s="25" t="s">
        <v>137</v>
      </c>
      <c r="AU90" s="25" t="s">
        <v>80</v>
      </c>
      <c r="AY90" s="25" t="s">
        <v>135</v>
      </c>
      <c r="BE90" s="216">
        <f>IF(N90="základní",J90,0)</f>
        <v>0</v>
      </c>
      <c r="BF90" s="216">
        <f>IF(N90="snížená",J90,0)</f>
        <v>0</v>
      </c>
      <c r="BG90" s="216">
        <f>IF(N90="zákl. přenesená",J90,0)</f>
        <v>0</v>
      </c>
      <c r="BH90" s="216">
        <f>IF(N90="sníž. přenesená",J90,0)</f>
        <v>0</v>
      </c>
      <c r="BI90" s="216">
        <f>IF(N90="nulová",J90,0)</f>
        <v>0</v>
      </c>
      <c r="BJ90" s="25" t="s">
        <v>76</v>
      </c>
      <c r="BK90" s="216">
        <f>ROUND(I90*H90,2)</f>
        <v>0</v>
      </c>
      <c r="BL90" s="25" t="s">
        <v>524</v>
      </c>
      <c r="BM90" s="25" t="s">
        <v>525</v>
      </c>
    </row>
    <row r="91" spans="2:65" s="11" customFormat="1" ht="29.85" customHeight="1">
      <c r="B91" s="188"/>
      <c r="C91" s="189"/>
      <c r="D91" s="202" t="s">
        <v>71</v>
      </c>
      <c r="E91" s="203" t="s">
        <v>526</v>
      </c>
      <c r="F91" s="203" t="s">
        <v>527</v>
      </c>
      <c r="G91" s="189"/>
      <c r="H91" s="189"/>
      <c r="I91" s="192"/>
      <c r="J91" s="204">
        <f>BK91</f>
        <v>0</v>
      </c>
      <c r="K91" s="189"/>
      <c r="L91" s="194"/>
      <c r="M91" s="195"/>
      <c r="N91" s="196"/>
      <c r="O91" s="196"/>
      <c r="P91" s="197">
        <f>P92</f>
        <v>0</v>
      </c>
      <c r="Q91" s="196"/>
      <c r="R91" s="197">
        <f>R92</f>
        <v>0</v>
      </c>
      <c r="S91" s="196"/>
      <c r="T91" s="198">
        <f>T92</f>
        <v>0</v>
      </c>
      <c r="AR91" s="199" t="s">
        <v>170</v>
      </c>
      <c r="AT91" s="200" t="s">
        <v>71</v>
      </c>
      <c r="AU91" s="200" t="s">
        <v>76</v>
      </c>
      <c r="AY91" s="199" t="s">
        <v>135</v>
      </c>
      <c r="BK91" s="201">
        <f>BK92</f>
        <v>0</v>
      </c>
    </row>
    <row r="92" spans="2:65" s="1" customFormat="1" ht="51.6" customHeight="1">
      <c r="B92" s="42"/>
      <c r="C92" s="205" t="s">
        <v>80</v>
      </c>
      <c r="D92" s="205" t="s">
        <v>137</v>
      </c>
      <c r="E92" s="206" t="s">
        <v>528</v>
      </c>
      <c r="F92" s="207" t="s">
        <v>529</v>
      </c>
      <c r="G92" s="208" t="s">
        <v>530</v>
      </c>
      <c r="H92" s="209">
        <v>1</v>
      </c>
      <c r="I92" s="210"/>
      <c r="J92" s="211">
        <f>ROUND(I92*H92,2)</f>
        <v>0</v>
      </c>
      <c r="K92" s="207" t="s">
        <v>21</v>
      </c>
      <c r="L92" s="62"/>
      <c r="M92" s="212" t="s">
        <v>21</v>
      </c>
      <c r="N92" s="213" t="s">
        <v>43</v>
      </c>
      <c r="O92" s="43"/>
      <c r="P92" s="214">
        <f>O92*H92</f>
        <v>0</v>
      </c>
      <c r="Q92" s="214">
        <v>0</v>
      </c>
      <c r="R92" s="214">
        <f>Q92*H92</f>
        <v>0</v>
      </c>
      <c r="S92" s="214">
        <v>0</v>
      </c>
      <c r="T92" s="215">
        <f>S92*H92</f>
        <v>0</v>
      </c>
      <c r="AR92" s="25" t="s">
        <v>524</v>
      </c>
      <c r="AT92" s="25" t="s">
        <v>137</v>
      </c>
      <c r="AU92" s="25" t="s">
        <v>80</v>
      </c>
      <c r="AY92" s="25" t="s">
        <v>135</v>
      </c>
      <c r="BE92" s="216">
        <f>IF(N92="základní",J92,0)</f>
        <v>0</v>
      </c>
      <c r="BF92" s="216">
        <f>IF(N92="snížená",J92,0)</f>
        <v>0</v>
      </c>
      <c r="BG92" s="216">
        <f>IF(N92="zákl. přenesená",J92,0)</f>
        <v>0</v>
      </c>
      <c r="BH92" s="216">
        <f>IF(N92="sníž. přenesená",J92,0)</f>
        <v>0</v>
      </c>
      <c r="BI92" s="216">
        <f>IF(N92="nulová",J92,0)</f>
        <v>0</v>
      </c>
      <c r="BJ92" s="25" t="s">
        <v>76</v>
      </c>
      <c r="BK92" s="216">
        <f>ROUND(I92*H92,2)</f>
        <v>0</v>
      </c>
      <c r="BL92" s="25" t="s">
        <v>524</v>
      </c>
      <c r="BM92" s="25" t="s">
        <v>531</v>
      </c>
    </row>
    <row r="93" spans="2:65" s="11" customFormat="1" ht="29.85" customHeight="1">
      <c r="B93" s="188"/>
      <c r="C93" s="189"/>
      <c r="D93" s="202" t="s">
        <v>71</v>
      </c>
      <c r="E93" s="203" t="s">
        <v>532</v>
      </c>
      <c r="F93" s="203" t="s">
        <v>533</v>
      </c>
      <c r="G93" s="189"/>
      <c r="H93" s="189"/>
      <c r="I93" s="192"/>
      <c r="J93" s="204">
        <f>BK93</f>
        <v>0</v>
      </c>
      <c r="K93" s="189"/>
      <c r="L93" s="194"/>
      <c r="M93" s="195"/>
      <c r="N93" s="196"/>
      <c r="O93" s="196"/>
      <c r="P93" s="197">
        <f>P94</f>
        <v>0</v>
      </c>
      <c r="Q93" s="196"/>
      <c r="R93" s="197">
        <f>R94</f>
        <v>0</v>
      </c>
      <c r="S93" s="196"/>
      <c r="T93" s="198">
        <f>T94</f>
        <v>0</v>
      </c>
      <c r="AR93" s="199" t="s">
        <v>170</v>
      </c>
      <c r="AT93" s="200" t="s">
        <v>71</v>
      </c>
      <c r="AU93" s="200" t="s">
        <v>76</v>
      </c>
      <c r="AY93" s="199" t="s">
        <v>135</v>
      </c>
      <c r="BK93" s="201">
        <f>BK94</f>
        <v>0</v>
      </c>
    </row>
    <row r="94" spans="2:65" s="1" customFormat="1" ht="20.399999999999999" customHeight="1">
      <c r="B94" s="42"/>
      <c r="C94" s="205" t="s">
        <v>155</v>
      </c>
      <c r="D94" s="205" t="s">
        <v>137</v>
      </c>
      <c r="E94" s="206" t="s">
        <v>534</v>
      </c>
      <c r="F94" s="207" t="s">
        <v>535</v>
      </c>
      <c r="G94" s="208" t="s">
        <v>523</v>
      </c>
      <c r="H94" s="209">
        <v>1</v>
      </c>
      <c r="I94" s="210"/>
      <c r="J94" s="211">
        <f>ROUND(I94*H94,2)</f>
        <v>0</v>
      </c>
      <c r="K94" s="207" t="s">
        <v>21</v>
      </c>
      <c r="L94" s="62"/>
      <c r="M94" s="212" t="s">
        <v>21</v>
      </c>
      <c r="N94" s="213" t="s">
        <v>43</v>
      </c>
      <c r="O94" s="43"/>
      <c r="P94" s="214">
        <f>O94*H94</f>
        <v>0</v>
      </c>
      <c r="Q94" s="214">
        <v>0</v>
      </c>
      <c r="R94" s="214">
        <f>Q94*H94</f>
        <v>0</v>
      </c>
      <c r="S94" s="214">
        <v>0</v>
      </c>
      <c r="T94" s="215">
        <f>S94*H94</f>
        <v>0</v>
      </c>
      <c r="AR94" s="25" t="s">
        <v>524</v>
      </c>
      <c r="AT94" s="25" t="s">
        <v>137</v>
      </c>
      <c r="AU94" s="25" t="s">
        <v>80</v>
      </c>
      <c r="AY94" s="25" t="s">
        <v>135</v>
      </c>
      <c r="BE94" s="216">
        <f>IF(N94="základní",J94,0)</f>
        <v>0</v>
      </c>
      <c r="BF94" s="216">
        <f>IF(N94="snížená",J94,0)</f>
        <v>0</v>
      </c>
      <c r="BG94" s="216">
        <f>IF(N94="zákl. přenesená",J94,0)</f>
        <v>0</v>
      </c>
      <c r="BH94" s="216">
        <f>IF(N94="sníž. přenesená",J94,0)</f>
        <v>0</v>
      </c>
      <c r="BI94" s="216">
        <f>IF(N94="nulová",J94,0)</f>
        <v>0</v>
      </c>
      <c r="BJ94" s="25" t="s">
        <v>76</v>
      </c>
      <c r="BK94" s="216">
        <f>ROUND(I94*H94,2)</f>
        <v>0</v>
      </c>
      <c r="BL94" s="25" t="s">
        <v>524</v>
      </c>
      <c r="BM94" s="25" t="s">
        <v>536</v>
      </c>
    </row>
    <row r="95" spans="2:65" s="11" customFormat="1" ht="29.85" customHeight="1">
      <c r="B95" s="188"/>
      <c r="C95" s="189"/>
      <c r="D95" s="202" t="s">
        <v>71</v>
      </c>
      <c r="E95" s="203" t="s">
        <v>537</v>
      </c>
      <c r="F95" s="203" t="s">
        <v>538</v>
      </c>
      <c r="G95" s="189"/>
      <c r="H95" s="189"/>
      <c r="I95" s="192"/>
      <c r="J95" s="204">
        <f>BK95</f>
        <v>0</v>
      </c>
      <c r="K95" s="189"/>
      <c r="L95" s="194"/>
      <c r="M95" s="195"/>
      <c r="N95" s="196"/>
      <c r="O95" s="196"/>
      <c r="P95" s="197">
        <f>P96</f>
        <v>0</v>
      </c>
      <c r="Q95" s="196"/>
      <c r="R95" s="197">
        <f>R96</f>
        <v>0</v>
      </c>
      <c r="S95" s="196"/>
      <c r="T95" s="198">
        <f>T96</f>
        <v>0</v>
      </c>
      <c r="AR95" s="199" t="s">
        <v>170</v>
      </c>
      <c r="AT95" s="200" t="s">
        <v>71</v>
      </c>
      <c r="AU95" s="200" t="s">
        <v>76</v>
      </c>
      <c r="AY95" s="199" t="s">
        <v>135</v>
      </c>
      <c r="BK95" s="201">
        <f>BK96</f>
        <v>0</v>
      </c>
    </row>
    <row r="96" spans="2:65" s="1" customFormat="1" ht="51.6" customHeight="1">
      <c r="B96" s="42"/>
      <c r="C96" s="205" t="s">
        <v>142</v>
      </c>
      <c r="D96" s="205" t="s">
        <v>137</v>
      </c>
      <c r="E96" s="206" t="s">
        <v>539</v>
      </c>
      <c r="F96" s="207" t="s">
        <v>540</v>
      </c>
      <c r="G96" s="208" t="s">
        <v>523</v>
      </c>
      <c r="H96" s="209">
        <v>1</v>
      </c>
      <c r="I96" s="210"/>
      <c r="J96" s="211">
        <f>ROUND(I96*H96,2)</f>
        <v>0</v>
      </c>
      <c r="K96" s="207" t="s">
        <v>21</v>
      </c>
      <c r="L96" s="62"/>
      <c r="M96" s="212" t="s">
        <v>21</v>
      </c>
      <c r="N96" s="286" t="s">
        <v>43</v>
      </c>
      <c r="O96" s="284"/>
      <c r="P96" s="287">
        <f>O96*H96</f>
        <v>0</v>
      </c>
      <c r="Q96" s="287">
        <v>0</v>
      </c>
      <c r="R96" s="287">
        <f>Q96*H96</f>
        <v>0</v>
      </c>
      <c r="S96" s="287">
        <v>0</v>
      </c>
      <c r="T96" s="288">
        <f>S96*H96</f>
        <v>0</v>
      </c>
      <c r="AR96" s="25" t="s">
        <v>524</v>
      </c>
      <c r="AT96" s="25" t="s">
        <v>137</v>
      </c>
      <c r="AU96" s="25" t="s">
        <v>80</v>
      </c>
      <c r="AY96" s="25" t="s">
        <v>135</v>
      </c>
      <c r="BE96" s="216">
        <f>IF(N96="základní",J96,0)</f>
        <v>0</v>
      </c>
      <c r="BF96" s="216">
        <f>IF(N96="snížená",J96,0)</f>
        <v>0</v>
      </c>
      <c r="BG96" s="216">
        <f>IF(N96="zákl. přenesená",J96,0)</f>
        <v>0</v>
      </c>
      <c r="BH96" s="216">
        <f>IF(N96="sníž. přenesená",J96,0)</f>
        <v>0</v>
      </c>
      <c r="BI96" s="216">
        <f>IF(N96="nulová",J96,0)</f>
        <v>0</v>
      </c>
      <c r="BJ96" s="25" t="s">
        <v>76</v>
      </c>
      <c r="BK96" s="216">
        <f>ROUND(I96*H96,2)</f>
        <v>0</v>
      </c>
      <c r="BL96" s="25" t="s">
        <v>524</v>
      </c>
      <c r="BM96" s="25" t="s">
        <v>541</v>
      </c>
    </row>
    <row r="97" spans="2:12" s="1" customFormat="1" ht="6.9" customHeight="1">
      <c r="B97" s="57"/>
      <c r="C97" s="58"/>
      <c r="D97" s="58"/>
      <c r="E97" s="58"/>
      <c r="F97" s="58"/>
      <c r="G97" s="58"/>
      <c r="H97" s="58"/>
      <c r="I97" s="149"/>
      <c r="J97" s="58"/>
      <c r="K97" s="58"/>
      <c r="L97" s="62"/>
    </row>
  </sheetData>
  <sheetProtection password="CC35" sheet="1" objects="1" scenarios="1" formatCells="0" formatColumns="0" formatRows="0" sort="0" autoFilter="0"/>
  <autoFilter ref="C86:K96"/>
  <mergeCells count="12">
    <mergeCell ref="G1:H1"/>
    <mergeCell ref="L2:V2"/>
    <mergeCell ref="E49:H49"/>
    <mergeCell ref="E51:H51"/>
    <mergeCell ref="E75:H75"/>
    <mergeCell ref="E77:H77"/>
    <mergeCell ref="E79:H79"/>
    <mergeCell ref="E7:H7"/>
    <mergeCell ref="E9:H9"/>
    <mergeCell ref="E11:H11"/>
    <mergeCell ref="E26:H26"/>
    <mergeCell ref="E47:H47"/>
  </mergeCells>
  <hyperlinks>
    <hyperlink ref="F1:G1" location="C2" display="1) Krycí list soupisu"/>
    <hyperlink ref="G1:H1" location="C58"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K216"/>
  <sheetViews>
    <sheetView showGridLines="0" zoomScaleNormal="100" workbookViewId="0"/>
  </sheetViews>
  <sheetFormatPr defaultRowHeight="12"/>
  <cols>
    <col min="1" max="1" width="8.28515625" style="289" customWidth="1"/>
    <col min="2" max="2" width="1.7109375" style="289" customWidth="1"/>
    <col min="3" max="4" width="5" style="289" customWidth="1"/>
    <col min="5" max="5" width="11.7109375" style="289" customWidth="1"/>
    <col min="6" max="6" width="9.140625" style="289" customWidth="1"/>
    <col min="7" max="7" width="5" style="289" customWidth="1"/>
    <col min="8" max="8" width="77.85546875" style="289" customWidth="1"/>
    <col min="9" max="10" width="20" style="289" customWidth="1"/>
    <col min="11" max="11" width="1.7109375" style="289" customWidth="1"/>
  </cols>
  <sheetData>
    <row r="1" spans="2:11" ht="37.5" customHeight="1"/>
    <row r="2" spans="2:11" ht="7.5" customHeight="1">
      <c r="B2" s="290"/>
      <c r="C2" s="291"/>
      <c r="D2" s="291"/>
      <c r="E2" s="291"/>
      <c r="F2" s="291"/>
      <c r="G2" s="291"/>
      <c r="H2" s="291"/>
      <c r="I2" s="291"/>
      <c r="J2" s="291"/>
      <c r="K2" s="292"/>
    </row>
    <row r="3" spans="2:11" s="16" customFormat="1" ht="45" customHeight="1">
      <c r="B3" s="293"/>
      <c r="C3" s="420" t="s">
        <v>542</v>
      </c>
      <c r="D3" s="420"/>
      <c r="E3" s="420"/>
      <c r="F3" s="420"/>
      <c r="G3" s="420"/>
      <c r="H3" s="420"/>
      <c r="I3" s="420"/>
      <c r="J3" s="420"/>
      <c r="K3" s="294"/>
    </row>
    <row r="4" spans="2:11" ht="25.5" customHeight="1">
      <c r="B4" s="295"/>
      <c r="C4" s="424" t="s">
        <v>543</v>
      </c>
      <c r="D4" s="424"/>
      <c r="E4" s="424"/>
      <c r="F4" s="424"/>
      <c r="G4" s="424"/>
      <c r="H4" s="424"/>
      <c r="I4" s="424"/>
      <c r="J4" s="424"/>
      <c r="K4" s="296"/>
    </row>
    <row r="5" spans="2:11" ht="5.25" customHeight="1">
      <c r="B5" s="295"/>
      <c r="C5" s="297"/>
      <c r="D5" s="297"/>
      <c r="E5" s="297"/>
      <c r="F5" s="297"/>
      <c r="G5" s="297"/>
      <c r="H5" s="297"/>
      <c r="I5" s="297"/>
      <c r="J5" s="297"/>
      <c r="K5" s="296"/>
    </row>
    <row r="6" spans="2:11" ht="15" customHeight="1">
      <c r="B6" s="295"/>
      <c r="C6" s="423" t="s">
        <v>544</v>
      </c>
      <c r="D6" s="423"/>
      <c r="E6" s="423"/>
      <c r="F6" s="423"/>
      <c r="G6" s="423"/>
      <c r="H6" s="423"/>
      <c r="I6" s="423"/>
      <c r="J6" s="423"/>
      <c r="K6" s="296"/>
    </row>
    <row r="7" spans="2:11" ht="15" customHeight="1">
      <c r="B7" s="299"/>
      <c r="C7" s="423" t="s">
        <v>545</v>
      </c>
      <c r="D7" s="423"/>
      <c r="E7" s="423"/>
      <c r="F7" s="423"/>
      <c r="G7" s="423"/>
      <c r="H7" s="423"/>
      <c r="I7" s="423"/>
      <c r="J7" s="423"/>
      <c r="K7" s="296"/>
    </row>
    <row r="8" spans="2:11" ht="12.75" customHeight="1">
      <c r="B8" s="299"/>
      <c r="C8" s="298"/>
      <c r="D8" s="298"/>
      <c r="E8" s="298"/>
      <c r="F8" s="298"/>
      <c r="G8" s="298"/>
      <c r="H8" s="298"/>
      <c r="I8" s="298"/>
      <c r="J8" s="298"/>
      <c r="K8" s="296"/>
    </row>
    <row r="9" spans="2:11" ht="15" customHeight="1">
      <c r="B9" s="299"/>
      <c r="C9" s="423" t="s">
        <v>546</v>
      </c>
      <c r="D9" s="423"/>
      <c r="E9" s="423"/>
      <c r="F9" s="423"/>
      <c r="G9" s="423"/>
      <c r="H9" s="423"/>
      <c r="I9" s="423"/>
      <c r="J9" s="423"/>
      <c r="K9" s="296"/>
    </row>
    <row r="10" spans="2:11" ht="15" customHeight="1">
      <c r="B10" s="299"/>
      <c r="C10" s="298"/>
      <c r="D10" s="423" t="s">
        <v>547</v>
      </c>
      <c r="E10" s="423"/>
      <c r="F10" s="423"/>
      <c r="G10" s="423"/>
      <c r="H10" s="423"/>
      <c r="I10" s="423"/>
      <c r="J10" s="423"/>
      <c r="K10" s="296"/>
    </row>
    <row r="11" spans="2:11" ht="15" customHeight="1">
      <c r="B11" s="299"/>
      <c r="C11" s="300"/>
      <c r="D11" s="423" t="s">
        <v>548</v>
      </c>
      <c r="E11" s="423"/>
      <c r="F11" s="423"/>
      <c r="G11" s="423"/>
      <c r="H11" s="423"/>
      <c r="I11" s="423"/>
      <c r="J11" s="423"/>
      <c r="K11" s="296"/>
    </row>
    <row r="12" spans="2:11" ht="12.75" customHeight="1">
      <c r="B12" s="299"/>
      <c r="C12" s="300"/>
      <c r="D12" s="300"/>
      <c r="E12" s="300"/>
      <c r="F12" s="300"/>
      <c r="G12" s="300"/>
      <c r="H12" s="300"/>
      <c r="I12" s="300"/>
      <c r="J12" s="300"/>
      <c r="K12" s="296"/>
    </row>
    <row r="13" spans="2:11" ht="15" customHeight="1">
      <c r="B13" s="299"/>
      <c r="C13" s="300"/>
      <c r="D13" s="423" t="s">
        <v>549</v>
      </c>
      <c r="E13" s="423"/>
      <c r="F13" s="423"/>
      <c r="G13" s="423"/>
      <c r="H13" s="423"/>
      <c r="I13" s="423"/>
      <c r="J13" s="423"/>
      <c r="K13" s="296"/>
    </row>
    <row r="14" spans="2:11" ht="15" customHeight="1">
      <c r="B14" s="299"/>
      <c r="C14" s="300"/>
      <c r="D14" s="423" t="s">
        <v>550</v>
      </c>
      <c r="E14" s="423"/>
      <c r="F14" s="423"/>
      <c r="G14" s="423"/>
      <c r="H14" s="423"/>
      <c r="I14" s="423"/>
      <c r="J14" s="423"/>
      <c r="K14" s="296"/>
    </row>
    <row r="15" spans="2:11" ht="15" customHeight="1">
      <c r="B15" s="299"/>
      <c r="C15" s="300"/>
      <c r="D15" s="423" t="s">
        <v>551</v>
      </c>
      <c r="E15" s="423"/>
      <c r="F15" s="423"/>
      <c r="G15" s="423"/>
      <c r="H15" s="423"/>
      <c r="I15" s="423"/>
      <c r="J15" s="423"/>
      <c r="K15" s="296"/>
    </row>
    <row r="16" spans="2:11" ht="15" customHeight="1">
      <c r="B16" s="299"/>
      <c r="C16" s="300"/>
      <c r="D16" s="300"/>
      <c r="E16" s="301" t="s">
        <v>78</v>
      </c>
      <c r="F16" s="423" t="s">
        <v>552</v>
      </c>
      <c r="G16" s="423"/>
      <c r="H16" s="423"/>
      <c r="I16" s="423"/>
      <c r="J16" s="423"/>
      <c r="K16" s="296"/>
    </row>
    <row r="17" spans="2:11" ht="15" customHeight="1">
      <c r="B17" s="299"/>
      <c r="C17" s="300"/>
      <c r="D17" s="300"/>
      <c r="E17" s="301" t="s">
        <v>553</v>
      </c>
      <c r="F17" s="423" t="s">
        <v>554</v>
      </c>
      <c r="G17" s="423"/>
      <c r="H17" s="423"/>
      <c r="I17" s="423"/>
      <c r="J17" s="423"/>
      <c r="K17" s="296"/>
    </row>
    <row r="18" spans="2:11" ht="15" customHeight="1">
      <c r="B18" s="299"/>
      <c r="C18" s="300"/>
      <c r="D18" s="300"/>
      <c r="E18" s="301" t="s">
        <v>555</v>
      </c>
      <c r="F18" s="423" t="s">
        <v>556</v>
      </c>
      <c r="G18" s="423"/>
      <c r="H18" s="423"/>
      <c r="I18" s="423"/>
      <c r="J18" s="423"/>
      <c r="K18" s="296"/>
    </row>
    <row r="19" spans="2:11" ht="15" customHeight="1">
      <c r="B19" s="299"/>
      <c r="C19" s="300"/>
      <c r="D19" s="300"/>
      <c r="E19" s="301" t="s">
        <v>86</v>
      </c>
      <c r="F19" s="423" t="s">
        <v>557</v>
      </c>
      <c r="G19" s="423"/>
      <c r="H19" s="423"/>
      <c r="I19" s="423"/>
      <c r="J19" s="423"/>
      <c r="K19" s="296"/>
    </row>
    <row r="20" spans="2:11" ht="15" customHeight="1">
      <c r="B20" s="299"/>
      <c r="C20" s="300"/>
      <c r="D20" s="300"/>
      <c r="E20" s="301" t="s">
        <v>558</v>
      </c>
      <c r="F20" s="423" t="s">
        <v>559</v>
      </c>
      <c r="G20" s="423"/>
      <c r="H20" s="423"/>
      <c r="I20" s="423"/>
      <c r="J20" s="423"/>
      <c r="K20" s="296"/>
    </row>
    <row r="21" spans="2:11" ht="15" customHeight="1">
      <c r="B21" s="299"/>
      <c r="C21" s="300"/>
      <c r="D21" s="300"/>
      <c r="E21" s="301" t="s">
        <v>84</v>
      </c>
      <c r="F21" s="423" t="s">
        <v>560</v>
      </c>
      <c r="G21" s="423"/>
      <c r="H21" s="423"/>
      <c r="I21" s="423"/>
      <c r="J21" s="423"/>
      <c r="K21" s="296"/>
    </row>
    <row r="22" spans="2:11" ht="12.75" customHeight="1">
      <c r="B22" s="299"/>
      <c r="C22" s="300"/>
      <c r="D22" s="300"/>
      <c r="E22" s="300"/>
      <c r="F22" s="300"/>
      <c r="G22" s="300"/>
      <c r="H22" s="300"/>
      <c r="I22" s="300"/>
      <c r="J22" s="300"/>
      <c r="K22" s="296"/>
    </row>
    <row r="23" spans="2:11" ht="15" customHeight="1">
      <c r="B23" s="299"/>
      <c r="C23" s="423" t="s">
        <v>561</v>
      </c>
      <c r="D23" s="423"/>
      <c r="E23" s="423"/>
      <c r="F23" s="423"/>
      <c r="G23" s="423"/>
      <c r="H23" s="423"/>
      <c r="I23" s="423"/>
      <c r="J23" s="423"/>
      <c r="K23" s="296"/>
    </row>
    <row r="24" spans="2:11" ht="15" customHeight="1">
      <c r="B24" s="299"/>
      <c r="C24" s="423" t="s">
        <v>562</v>
      </c>
      <c r="D24" s="423"/>
      <c r="E24" s="423"/>
      <c r="F24" s="423"/>
      <c r="G24" s="423"/>
      <c r="H24" s="423"/>
      <c r="I24" s="423"/>
      <c r="J24" s="423"/>
      <c r="K24" s="296"/>
    </row>
    <row r="25" spans="2:11" ht="15" customHeight="1">
      <c r="B25" s="299"/>
      <c r="C25" s="298"/>
      <c r="D25" s="423" t="s">
        <v>563</v>
      </c>
      <c r="E25" s="423"/>
      <c r="F25" s="423"/>
      <c r="G25" s="423"/>
      <c r="H25" s="423"/>
      <c r="I25" s="423"/>
      <c r="J25" s="423"/>
      <c r="K25" s="296"/>
    </row>
    <row r="26" spans="2:11" ht="15" customHeight="1">
      <c r="B26" s="299"/>
      <c r="C26" s="300"/>
      <c r="D26" s="423" t="s">
        <v>564</v>
      </c>
      <c r="E26" s="423"/>
      <c r="F26" s="423"/>
      <c r="G26" s="423"/>
      <c r="H26" s="423"/>
      <c r="I26" s="423"/>
      <c r="J26" s="423"/>
      <c r="K26" s="296"/>
    </row>
    <row r="27" spans="2:11" ht="12.75" customHeight="1">
      <c r="B27" s="299"/>
      <c r="C27" s="300"/>
      <c r="D27" s="300"/>
      <c r="E27" s="300"/>
      <c r="F27" s="300"/>
      <c r="G27" s="300"/>
      <c r="H27" s="300"/>
      <c r="I27" s="300"/>
      <c r="J27" s="300"/>
      <c r="K27" s="296"/>
    </row>
    <row r="28" spans="2:11" ht="15" customHeight="1">
      <c r="B28" s="299"/>
      <c r="C28" s="300"/>
      <c r="D28" s="423" t="s">
        <v>565</v>
      </c>
      <c r="E28" s="423"/>
      <c r="F28" s="423"/>
      <c r="G28" s="423"/>
      <c r="H28" s="423"/>
      <c r="I28" s="423"/>
      <c r="J28" s="423"/>
      <c r="K28" s="296"/>
    </row>
    <row r="29" spans="2:11" ht="15" customHeight="1">
      <c r="B29" s="299"/>
      <c r="C29" s="300"/>
      <c r="D29" s="423" t="s">
        <v>566</v>
      </c>
      <c r="E29" s="423"/>
      <c r="F29" s="423"/>
      <c r="G29" s="423"/>
      <c r="H29" s="423"/>
      <c r="I29" s="423"/>
      <c r="J29" s="423"/>
      <c r="K29" s="296"/>
    </row>
    <row r="30" spans="2:11" ht="12.75" customHeight="1">
      <c r="B30" s="299"/>
      <c r="C30" s="300"/>
      <c r="D30" s="300"/>
      <c r="E30" s="300"/>
      <c r="F30" s="300"/>
      <c r="G30" s="300"/>
      <c r="H30" s="300"/>
      <c r="I30" s="300"/>
      <c r="J30" s="300"/>
      <c r="K30" s="296"/>
    </row>
    <row r="31" spans="2:11" ht="15" customHeight="1">
      <c r="B31" s="299"/>
      <c r="C31" s="300"/>
      <c r="D31" s="423" t="s">
        <v>567</v>
      </c>
      <c r="E31" s="423"/>
      <c r="F31" s="423"/>
      <c r="G31" s="423"/>
      <c r="H31" s="423"/>
      <c r="I31" s="423"/>
      <c r="J31" s="423"/>
      <c r="K31" s="296"/>
    </row>
    <row r="32" spans="2:11" ht="15" customHeight="1">
      <c r="B32" s="299"/>
      <c r="C32" s="300"/>
      <c r="D32" s="423" t="s">
        <v>568</v>
      </c>
      <c r="E32" s="423"/>
      <c r="F32" s="423"/>
      <c r="G32" s="423"/>
      <c r="H32" s="423"/>
      <c r="I32" s="423"/>
      <c r="J32" s="423"/>
      <c r="K32" s="296"/>
    </row>
    <row r="33" spans="2:11" ht="15" customHeight="1">
      <c r="B33" s="299"/>
      <c r="C33" s="300"/>
      <c r="D33" s="423" t="s">
        <v>569</v>
      </c>
      <c r="E33" s="423"/>
      <c r="F33" s="423"/>
      <c r="G33" s="423"/>
      <c r="H33" s="423"/>
      <c r="I33" s="423"/>
      <c r="J33" s="423"/>
      <c r="K33" s="296"/>
    </row>
    <row r="34" spans="2:11" ht="15" customHeight="1">
      <c r="B34" s="299"/>
      <c r="C34" s="300"/>
      <c r="D34" s="298"/>
      <c r="E34" s="302" t="s">
        <v>120</v>
      </c>
      <c r="F34" s="298"/>
      <c r="G34" s="423" t="s">
        <v>570</v>
      </c>
      <c r="H34" s="423"/>
      <c r="I34" s="423"/>
      <c r="J34" s="423"/>
      <c r="K34" s="296"/>
    </row>
    <row r="35" spans="2:11" ht="30.75" customHeight="1">
      <c r="B35" s="299"/>
      <c r="C35" s="300"/>
      <c r="D35" s="298"/>
      <c r="E35" s="302" t="s">
        <v>571</v>
      </c>
      <c r="F35" s="298"/>
      <c r="G35" s="423" t="s">
        <v>572</v>
      </c>
      <c r="H35" s="423"/>
      <c r="I35" s="423"/>
      <c r="J35" s="423"/>
      <c r="K35" s="296"/>
    </row>
    <row r="36" spans="2:11" ht="15" customHeight="1">
      <c r="B36" s="299"/>
      <c r="C36" s="300"/>
      <c r="D36" s="298"/>
      <c r="E36" s="302" t="s">
        <v>53</v>
      </c>
      <c r="F36" s="298"/>
      <c r="G36" s="423" t="s">
        <v>573</v>
      </c>
      <c r="H36" s="423"/>
      <c r="I36" s="423"/>
      <c r="J36" s="423"/>
      <c r="K36" s="296"/>
    </row>
    <row r="37" spans="2:11" ht="15" customHeight="1">
      <c r="B37" s="299"/>
      <c r="C37" s="300"/>
      <c r="D37" s="298"/>
      <c r="E37" s="302" t="s">
        <v>121</v>
      </c>
      <c r="F37" s="298"/>
      <c r="G37" s="423" t="s">
        <v>574</v>
      </c>
      <c r="H37" s="423"/>
      <c r="I37" s="423"/>
      <c r="J37" s="423"/>
      <c r="K37" s="296"/>
    </row>
    <row r="38" spans="2:11" ht="15" customHeight="1">
      <c r="B38" s="299"/>
      <c r="C38" s="300"/>
      <c r="D38" s="298"/>
      <c r="E38" s="302" t="s">
        <v>122</v>
      </c>
      <c r="F38" s="298"/>
      <c r="G38" s="423" t="s">
        <v>575</v>
      </c>
      <c r="H38" s="423"/>
      <c r="I38" s="423"/>
      <c r="J38" s="423"/>
      <c r="K38" s="296"/>
    </row>
    <row r="39" spans="2:11" ht="15" customHeight="1">
      <c r="B39" s="299"/>
      <c r="C39" s="300"/>
      <c r="D39" s="298"/>
      <c r="E39" s="302" t="s">
        <v>123</v>
      </c>
      <c r="F39" s="298"/>
      <c r="G39" s="423" t="s">
        <v>576</v>
      </c>
      <c r="H39" s="423"/>
      <c r="I39" s="423"/>
      <c r="J39" s="423"/>
      <c r="K39" s="296"/>
    </row>
    <row r="40" spans="2:11" ht="15" customHeight="1">
      <c r="B40" s="299"/>
      <c r="C40" s="300"/>
      <c r="D40" s="298"/>
      <c r="E40" s="302" t="s">
        <v>577</v>
      </c>
      <c r="F40" s="298"/>
      <c r="G40" s="423" t="s">
        <v>578</v>
      </c>
      <c r="H40" s="423"/>
      <c r="I40" s="423"/>
      <c r="J40" s="423"/>
      <c r="K40" s="296"/>
    </row>
    <row r="41" spans="2:11" ht="15" customHeight="1">
      <c r="B41" s="299"/>
      <c r="C41" s="300"/>
      <c r="D41" s="298"/>
      <c r="E41" s="302"/>
      <c r="F41" s="298"/>
      <c r="G41" s="423" t="s">
        <v>579</v>
      </c>
      <c r="H41" s="423"/>
      <c r="I41" s="423"/>
      <c r="J41" s="423"/>
      <c r="K41" s="296"/>
    </row>
    <row r="42" spans="2:11" ht="15" customHeight="1">
      <c r="B42" s="299"/>
      <c r="C42" s="300"/>
      <c r="D42" s="298"/>
      <c r="E42" s="302" t="s">
        <v>580</v>
      </c>
      <c r="F42" s="298"/>
      <c r="G42" s="423" t="s">
        <v>581</v>
      </c>
      <c r="H42" s="423"/>
      <c r="I42" s="423"/>
      <c r="J42" s="423"/>
      <c r="K42" s="296"/>
    </row>
    <row r="43" spans="2:11" ht="15" customHeight="1">
      <c r="B43" s="299"/>
      <c r="C43" s="300"/>
      <c r="D43" s="298"/>
      <c r="E43" s="302" t="s">
        <v>125</v>
      </c>
      <c r="F43" s="298"/>
      <c r="G43" s="423" t="s">
        <v>582</v>
      </c>
      <c r="H43" s="423"/>
      <c r="I43" s="423"/>
      <c r="J43" s="423"/>
      <c r="K43" s="296"/>
    </row>
    <row r="44" spans="2:11" ht="12.75" customHeight="1">
      <c r="B44" s="299"/>
      <c r="C44" s="300"/>
      <c r="D44" s="298"/>
      <c r="E44" s="298"/>
      <c r="F44" s="298"/>
      <c r="G44" s="298"/>
      <c r="H44" s="298"/>
      <c r="I44" s="298"/>
      <c r="J44" s="298"/>
      <c r="K44" s="296"/>
    </row>
    <row r="45" spans="2:11" ht="15" customHeight="1">
      <c r="B45" s="299"/>
      <c r="C45" s="300"/>
      <c r="D45" s="423" t="s">
        <v>583</v>
      </c>
      <c r="E45" s="423"/>
      <c r="F45" s="423"/>
      <c r="G45" s="423"/>
      <c r="H45" s="423"/>
      <c r="I45" s="423"/>
      <c r="J45" s="423"/>
      <c r="K45" s="296"/>
    </row>
    <row r="46" spans="2:11" ht="15" customHeight="1">
      <c r="B46" s="299"/>
      <c r="C46" s="300"/>
      <c r="D46" s="300"/>
      <c r="E46" s="423" t="s">
        <v>584</v>
      </c>
      <c r="F46" s="423"/>
      <c r="G46" s="423"/>
      <c r="H46" s="423"/>
      <c r="I46" s="423"/>
      <c r="J46" s="423"/>
      <c r="K46" s="296"/>
    </row>
    <row r="47" spans="2:11" ht="15" customHeight="1">
      <c r="B47" s="299"/>
      <c r="C47" s="300"/>
      <c r="D47" s="300"/>
      <c r="E47" s="423" t="s">
        <v>585</v>
      </c>
      <c r="F47" s="423"/>
      <c r="G47" s="423"/>
      <c r="H47" s="423"/>
      <c r="I47" s="423"/>
      <c r="J47" s="423"/>
      <c r="K47" s="296"/>
    </row>
    <row r="48" spans="2:11" ht="15" customHeight="1">
      <c r="B48" s="299"/>
      <c r="C48" s="300"/>
      <c r="D48" s="300"/>
      <c r="E48" s="423" t="s">
        <v>586</v>
      </c>
      <c r="F48" s="423"/>
      <c r="G48" s="423"/>
      <c r="H48" s="423"/>
      <c r="I48" s="423"/>
      <c r="J48" s="423"/>
      <c r="K48" s="296"/>
    </row>
    <row r="49" spans="2:11" ht="15" customHeight="1">
      <c r="B49" s="299"/>
      <c r="C49" s="300"/>
      <c r="D49" s="423" t="s">
        <v>587</v>
      </c>
      <c r="E49" s="423"/>
      <c r="F49" s="423"/>
      <c r="G49" s="423"/>
      <c r="H49" s="423"/>
      <c r="I49" s="423"/>
      <c r="J49" s="423"/>
      <c r="K49" s="296"/>
    </row>
    <row r="50" spans="2:11" ht="25.5" customHeight="1">
      <c r="B50" s="295"/>
      <c r="C50" s="424" t="s">
        <v>588</v>
      </c>
      <c r="D50" s="424"/>
      <c r="E50" s="424"/>
      <c r="F50" s="424"/>
      <c r="G50" s="424"/>
      <c r="H50" s="424"/>
      <c r="I50" s="424"/>
      <c r="J50" s="424"/>
      <c r="K50" s="296"/>
    </row>
    <row r="51" spans="2:11" ht="5.25" customHeight="1">
      <c r="B51" s="295"/>
      <c r="C51" s="297"/>
      <c r="D51" s="297"/>
      <c r="E51" s="297"/>
      <c r="F51" s="297"/>
      <c r="G51" s="297"/>
      <c r="H51" s="297"/>
      <c r="I51" s="297"/>
      <c r="J51" s="297"/>
      <c r="K51" s="296"/>
    </row>
    <row r="52" spans="2:11" ht="15" customHeight="1">
      <c r="B52" s="295"/>
      <c r="C52" s="423" t="s">
        <v>589</v>
      </c>
      <c r="D52" s="423"/>
      <c r="E52" s="423"/>
      <c r="F52" s="423"/>
      <c r="G52" s="423"/>
      <c r="H52" s="423"/>
      <c r="I52" s="423"/>
      <c r="J52" s="423"/>
      <c r="K52" s="296"/>
    </row>
    <row r="53" spans="2:11" ht="15" customHeight="1">
      <c r="B53" s="295"/>
      <c r="C53" s="423" t="s">
        <v>590</v>
      </c>
      <c r="D53" s="423"/>
      <c r="E53" s="423"/>
      <c r="F53" s="423"/>
      <c r="G53" s="423"/>
      <c r="H53" s="423"/>
      <c r="I53" s="423"/>
      <c r="J53" s="423"/>
      <c r="K53" s="296"/>
    </row>
    <row r="54" spans="2:11" ht="12.75" customHeight="1">
      <c r="B54" s="295"/>
      <c r="C54" s="298"/>
      <c r="D54" s="298"/>
      <c r="E54" s="298"/>
      <c r="F54" s="298"/>
      <c r="G54" s="298"/>
      <c r="H54" s="298"/>
      <c r="I54" s="298"/>
      <c r="J54" s="298"/>
      <c r="K54" s="296"/>
    </row>
    <row r="55" spans="2:11" ht="15" customHeight="1">
      <c r="B55" s="295"/>
      <c r="C55" s="423" t="s">
        <v>591</v>
      </c>
      <c r="D55" s="423"/>
      <c r="E55" s="423"/>
      <c r="F55" s="423"/>
      <c r="G55" s="423"/>
      <c r="H55" s="423"/>
      <c r="I55" s="423"/>
      <c r="J55" s="423"/>
      <c r="K55" s="296"/>
    </row>
    <row r="56" spans="2:11" ht="15" customHeight="1">
      <c r="B56" s="295"/>
      <c r="C56" s="300"/>
      <c r="D56" s="423" t="s">
        <v>592</v>
      </c>
      <c r="E56" s="423"/>
      <c r="F56" s="423"/>
      <c r="G56" s="423"/>
      <c r="H56" s="423"/>
      <c r="I56" s="423"/>
      <c r="J56" s="423"/>
      <c r="K56" s="296"/>
    </row>
    <row r="57" spans="2:11" ht="15" customHeight="1">
      <c r="B57" s="295"/>
      <c r="C57" s="300"/>
      <c r="D57" s="423" t="s">
        <v>593</v>
      </c>
      <c r="E57" s="423"/>
      <c r="F57" s="423"/>
      <c r="G57" s="423"/>
      <c r="H57" s="423"/>
      <c r="I57" s="423"/>
      <c r="J57" s="423"/>
      <c r="K57" s="296"/>
    </row>
    <row r="58" spans="2:11" ht="15" customHeight="1">
      <c r="B58" s="295"/>
      <c r="C58" s="300"/>
      <c r="D58" s="423" t="s">
        <v>594</v>
      </c>
      <c r="E58" s="423"/>
      <c r="F58" s="423"/>
      <c r="G58" s="423"/>
      <c r="H58" s="423"/>
      <c r="I58" s="423"/>
      <c r="J58" s="423"/>
      <c r="K58" s="296"/>
    </row>
    <row r="59" spans="2:11" ht="15" customHeight="1">
      <c r="B59" s="295"/>
      <c r="C59" s="300"/>
      <c r="D59" s="423" t="s">
        <v>595</v>
      </c>
      <c r="E59" s="423"/>
      <c r="F59" s="423"/>
      <c r="G59" s="423"/>
      <c r="H59" s="423"/>
      <c r="I59" s="423"/>
      <c r="J59" s="423"/>
      <c r="K59" s="296"/>
    </row>
    <row r="60" spans="2:11" ht="15" customHeight="1">
      <c r="B60" s="295"/>
      <c r="C60" s="300"/>
      <c r="D60" s="422" t="s">
        <v>596</v>
      </c>
      <c r="E60" s="422"/>
      <c r="F60" s="422"/>
      <c r="G60" s="422"/>
      <c r="H60" s="422"/>
      <c r="I60" s="422"/>
      <c r="J60" s="422"/>
      <c r="K60" s="296"/>
    </row>
    <row r="61" spans="2:11" ht="15" customHeight="1">
      <c r="B61" s="295"/>
      <c r="C61" s="300"/>
      <c r="D61" s="423" t="s">
        <v>597</v>
      </c>
      <c r="E61" s="423"/>
      <c r="F61" s="423"/>
      <c r="G61" s="423"/>
      <c r="H61" s="423"/>
      <c r="I61" s="423"/>
      <c r="J61" s="423"/>
      <c r="K61" s="296"/>
    </row>
    <row r="62" spans="2:11" ht="12.75" customHeight="1">
      <c r="B62" s="295"/>
      <c r="C62" s="300"/>
      <c r="D62" s="300"/>
      <c r="E62" s="303"/>
      <c r="F62" s="300"/>
      <c r="G62" s="300"/>
      <c r="H62" s="300"/>
      <c r="I62" s="300"/>
      <c r="J62" s="300"/>
      <c r="K62" s="296"/>
    </row>
    <row r="63" spans="2:11" ht="15" customHeight="1">
      <c r="B63" s="295"/>
      <c r="C63" s="300"/>
      <c r="D63" s="423" t="s">
        <v>598</v>
      </c>
      <c r="E63" s="423"/>
      <c r="F63" s="423"/>
      <c r="G63" s="423"/>
      <c r="H63" s="423"/>
      <c r="I63" s="423"/>
      <c r="J63" s="423"/>
      <c r="K63" s="296"/>
    </row>
    <row r="64" spans="2:11" ht="15" customHeight="1">
      <c r="B64" s="295"/>
      <c r="C64" s="300"/>
      <c r="D64" s="422" t="s">
        <v>599</v>
      </c>
      <c r="E64" s="422"/>
      <c r="F64" s="422"/>
      <c r="G64" s="422"/>
      <c r="H64" s="422"/>
      <c r="I64" s="422"/>
      <c r="J64" s="422"/>
      <c r="K64" s="296"/>
    </row>
    <row r="65" spans="2:11" ht="15" customHeight="1">
      <c r="B65" s="295"/>
      <c r="C65" s="300"/>
      <c r="D65" s="423" t="s">
        <v>600</v>
      </c>
      <c r="E65" s="423"/>
      <c r="F65" s="423"/>
      <c r="G65" s="423"/>
      <c r="H65" s="423"/>
      <c r="I65" s="423"/>
      <c r="J65" s="423"/>
      <c r="K65" s="296"/>
    </row>
    <row r="66" spans="2:11" ht="15" customHeight="1">
      <c r="B66" s="295"/>
      <c r="C66" s="300"/>
      <c r="D66" s="423" t="s">
        <v>601</v>
      </c>
      <c r="E66" s="423"/>
      <c r="F66" s="423"/>
      <c r="G66" s="423"/>
      <c r="H66" s="423"/>
      <c r="I66" s="423"/>
      <c r="J66" s="423"/>
      <c r="K66" s="296"/>
    </row>
    <row r="67" spans="2:11" ht="15" customHeight="1">
      <c r="B67" s="295"/>
      <c r="C67" s="300"/>
      <c r="D67" s="423" t="s">
        <v>602</v>
      </c>
      <c r="E67" s="423"/>
      <c r="F67" s="423"/>
      <c r="G67" s="423"/>
      <c r="H67" s="423"/>
      <c r="I67" s="423"/>
      <c r="J67" s="423"/>
      <c r="K67" s="296"/>
    </row>
    <row r="68" spans="2:11" ht="15" customHeight="1">
      <c r="B68" s="295"/>
      <c r="C68" s="300"/>
      <c r="D68" s="423" t="s">
        <v>603</v>
      </c>
      <c r="E68" s="423"/>
      <c r="F68" s="423"/>
      <c r="G68" s="423"/>
      <c r="H68" s="423"/>
      <c r="I68" s="423"/>
      <c r="J68" s="423"/>
      <c r="K68" s="296"/>
    </row>
    <row r="69" spans="2:11" ht="12.75" customHeight="1">
      <c r="B69" s="304"/>
      <c r="C69" s="305"/>
      <c r="D69" s="305"/>
      <c r="E69" s="305"/>
      <c r="F69" s="305"/>
      <c r="G69" s="305"/>
      <c r="H69" s="305"/>
      <c r="I69" s="305"/>
      <c r="J69" s="305"/>
      <c r="K69" s="306"/>
    </row>
    <row r="70" spans="2:11" ht="18.75" customHeight="1">
      <c r="B70" s="307"/>
      <c r="C70" s="307"/>
      <c r="D70" s="307"/>
      <c r="E70" s="307"/>
      <c r="F70" s="307"/>
      <c r="G70" s="307"/>
      <c r="H70" s="307"/>
      <c r="I70" s="307"/>
      <c r="J70" s="307"/>
      <c r="K70" s="308"/>
    </row>
    <row r="71" spans="2:11" ht="18.75" customHeight="1">
      <c r="B71" s="308"/>
      <c r="C71" s="308"/>
      <c r="D71" s="308"/>
      <c r="E71" s="308"/>
      <c r="F71" s="308"/>
      <c r="G71" s="308"/>
      <c r="H71" s="308"/>
      <c r="I71" s="308"/>
      <c r="J71" s="308"/>
      <c r="K71" s="308"/>
    </row>
    <row r="72" spans="2:11" ht="7.5" customHeight="1">
      <c r="B72" s="309"/>
      <c r="C72" s="310"/>
      <c r="D72" s="310"/>
      <c r="E72" s="310"/>
      <c r="F72" s="310"/>
      <c r="G72" s="310"/>
      <c r="H72" s="310"/>
      <c r="I72" s="310"/>
      <c r="J72" s="310"/>
      <c r="K72" s="311"/>
    </row>
    <row r="73" spans="2:11" ht="45" customHeight="1">
      <c r="B73" s="312"/>
      <c r="C73" s="421" t="s">
        <v>95</v>
      </c>
      <c r="D73" s="421"/>
      <c r="E73" s="421"/>
      <c r="F73" s="421"/>
      <c r="G73" s="421"/>
      <c r="H73" s="421"/>
      <c r="I73" s="421"/>
      <c r="J73" s="421"/>
      <c r="K73" s="313"/>
    </row>
    <row r="74" spans="2:11" ht="17.25" customHeight="1">
      <c r="B74" s="312"/>
      <c r="C74" s="314" t="s">
        <v>604</v>
      </c>
      <c r="D74" s="314"/>
      <c r="E74" s="314"/>
      <c r="F74" s="314" t="s">
        <v>605</v>
      </c>
      <c r="G74" s="315"/>
      <c r="H74" s="314" t="s">
        <v>121</v>
      </c>
      <c r="I74" s="314" t="s">
        <v>57</v>
      </c>
      <c r="J74" s="314" t="s">
        <v>606</v>
      </c>
      <c r="K74" s="313"/>
    </row>
    <row r="75" spans="2:11" ht="17.25" customHeight="1">
      <c r="B75" s="312"/>
      <c r="C75" s="316" t="s">
        <v>607</v>
      </c>
      <c r="D75" s="316"/>
      <c r="E75" s="316"/>
      <c r="F75" s="317" t="s">
        <v>608</v>
      </c>
      <c r="G75" s="318"/>
      <c r="H75" s="316"/>
      <c r="I75" s="316"/>
      <c r="J75" s="316" t="s">
        <v>609</v>
      </c>
      <c r="K75" s="313"/>
    </row>
    <row r="76" spans="2:11" ht="5.25" customHeight="1">
      <c r="B76" s="312"/>
      <c r="C76" s="319"/>
      <c r="D76" s="319"/>
      <c r="E76" s="319"/>
      <c r="F76" s="319"/>
      <c r="G76" s="320"/>
      <c r="H76" s="319"/>
      <c r="I76" s="319"/>
      <c r="J76" s="319"/>
      <c r="K76" s="313"/>
    </row>
    <row r="77" spans="2:11" ht="15" customHeight="1">
      <c r="B77" s="312"/>
      <c r="C77" s="302" t="s">
        <v>53</v>
      </c>
      <c r="D77" s="319"/>
      <c r="E77" s="319"/>
      <c r="F77" s="321" t="s">
        <v>610</v>
      </c>
      <c r="G77" s="320"/>
      <c r="H77" s="302" t="s">
        <v>611</v>
      </c>
      <c r="I77" s="302" t="s">
        <v>612</v>
      </c>
      <c r="J77" s="302">
        <v>20</v>
      </c>
      <c r="K77" s="313"/>
    </row>
    <row r="78" spans="2:11" ht="15" customHeight="1">
      <c r="B78" s="312"/>
      <c r="C78" s="302" t="s">
        <v>613</v>
      </c>
      <c r="D78" s="302"/>
      <c r="E78" s="302"/>
      <c r="F78" s="321" t="s">
        <v>610</v>
      </c>
      <c r="G78" s="320"/>
      <c r="H78" s="302" t="s">
        <v>614</v>
      </c>
      <c r="I78" s="302" t="s">
        <v>612</v>
      </c>
      <c r="J78" s="302">
        <v>120</v>
      </c>
      <c r="K78" s="313"/>
    </row>
    <row r="79" spans="2:11" ht="15" customHeight="1">
      <c r="B79" s="322"/>
      <c r="C79" s="302" t="s">
        <v>615</v>
      </c>
      <c r="D79" s="302"/>
      <c r="E79" s="302"/>
      <c r="F79" s="321" t="s">
        <v>616</v>
      </c>
      <c r="G79" s="320"/>
      <c r="H79" s="302" t="s">
        <v>617</v>
      </c>
      <c r="I79" s="302" t="s">
        <v>612</v>
      </c>
      <c r="J79" s="302">
        <v>50</v>
      </c>
      <c r="K79" s="313"/>
    </row>
    <row r="80" spans="2:11" ht="15" customHeight="1">
      <c r="B80" s="322"/>
      <c r="C80" s="302" t="s">
        <v>618</v>
      </c>
      <c r="D80" s="302"/>
      <c r="E80" s="302"/>
      <c r="F80" s="321" t="s">
        <v>610</v>
      </c>
      <c r="G80" s="320"/>
      <c r="H80" s="302" t="s">
        <v>619</v>
      </c>
      <c r="I80" s="302" t="s">
        <v>620</v>
      </c>
      <c r="J80" s="302"/>
      <c r="K80" s="313"/>
    </row>
    <row r="81" spans="2:11" ht="15" customHeight="1">
      <c r="B81" s="322"/>
      <c r="C81" s="323" t="s">
        <v>621</v>
      </c>
      <c r="D81" s="323"/>
      <c r="E81" s="323"/>
      <c r="F81" s="324" t="s">
        <v>616</v>
      </c>
      <c r="G81" s="323"/>
      <c r="H81" s="323" t="s">
        <v>622</v>
      </c>
      <c r="I81" s="323" t="s">
        <v>612</v>
      </c>
      <c r="J81" s="323">
        <v>15</v>
      </c>
      <c r="K81" s="313"/>
    </row>
    <row r="82" spans="2:11" ht="15" customHeight="1">
      <c r="B82" s="322"/>
      <c r="C82" s="323" t="s">
        <v>623</v>
      </c>
      <c r="D82" s="323"/>
      <c r="E82" s="323"/>
      <c r="F82" s="324" t="s">
        <v>616</v>
      </c>
      <c r="G82" s="323"/>
      <c r="H82" s="323" t="s">
        <v>624</v>
      </c>
      <c r="I82" s="323" t="s">
        <v>612</v>
      </c>
      <c r="J82" s="323">
        <v>15</v>
      </c>
      <c r="K82" s="313"/>
    </row>
    <row r="83" spans="2:11" ht="15" customHeight="1">
      <c r="B83" s="322"/>
      <c r="C83" s="323" t="s">
        <v>625</v>
      </c>
      <c r="D83" s="323"/>
      <c r="E83" s="323"/>
      <c r="F83" s="324" t="s">
        <v>616</v>
      </c>
      <c r="G83" s="323"/>
      <c r="H83" s="323" t="s">
        <v>626</v>
      </c>
      <c r="I83" s="323" t="s">
        <v>612</v>
      </c>
      <c r="J83" s="323">
        <v>20</v>
      </c>
      <c r="K83" s="313"/>
    </row>
    <row r="84" spans="2:11" ht="15" customHeight="1">
      <c r="B84" s="322"/>
      <c r="C84" s="323" t="s">
        <v>627</v>
      </c>
      <c r="D84" s="323"/>
      <c r="E84" s="323"/>
      <c r="F84" s="324" t="s">
        <v>616</v>
      </c>
      <c r="G84" s="323"/>
      <c r="H84" s="323" t="s">
        <v>628</v>
      </c>
      <c r="I84" s="323" t="s">
        <v>612</v>
      </c>
      <c r="J84" s="323">
        <v>20</v>
      </c>
      <c r="K84" s="313"/>
    </row>
    <row r="85" spans="2:11" ht="15" customHeight="1">
      <c r="B85" s="322"/>
      <c r="C85" s="302" t="s">
        <v>629</v>
      </c>
      <c r="D85" s="302"/>
      <c r="E85" s="302"/>
      <c r="F85" s="321" t="s">
        <v>616</v>
      </c>
      <c r="G85" s="320"/>
      <c r="H85" s="302" t="s">
        <v>630</v>
      </c>
      <c r="I85" s="302" t="s">
        <v>612</v>
      </c>
      <c r="J85" s="302">
        <v>50</v>
      </c>
      <c r="K85" s="313"/>
    </row>
    <row r="86" spans="2:11" ht="15" customHeight="1">
      <c r="B86" s="322"/>
      <c r="C86" s="302" t="s">
        <v>631</v>
      </c>
      <c r="D86" s="302"/>
      <c r="E86" s="302"/>
      <c r="F86" s="321" t="s">
        <v>616</v>
      </c>
      <c r="G86" s="320"/>
      <c r="H86" s="302" t="s">
        <v>632</v>
      </c>
      <c r="I86" s="302" t="s">
        <v>612</v>
      </c>
      <c r="J86" s="302">
        <v>20</v>
      </c>
      <c r="K86" s="313"/>
    </row>
    <row r="87" spans="2:11" ht="15" customHeight="1">
      <c r="B87" s="322"/>
      <c r="C87" s="302" t="s">
        <v>633</v>
      </c>
      <c r="D87" s="302"/>
      <c r="E87" s="302"/>
      <c r="F87" s="321" t="s">
        <v>616</v>
      </c>
      <c r="G87" s="320"/>
      <c r="H87" s="302" t="s">
        <v>634</v>
      </c>
      <c r="I87" s="302" t="s">
        <v>612</v>
      </c>
      <c r="J87" s="302">
        <v>20</v>
      </c>
      <c r="K87" s="313"/>
    </row>
    <row r="88" spans="2:11" ht="15" customHeight="1">
      <c r="B88" s="322"/>
      <c r="C88" s="302" t="s">
        <v>635</v>
      </c>
      <c r="D88" s="302"/>
      <c r="E88" s="302"/>
      <c r="F88" s="321" t="s">
        <v>616</v>
      </c>
      <c r="G88" s="320"/>
      <c r="H88" s="302" t="s">
        <v>636</v>
      </c>
      <c r="I88" s="302" t="s">
        <v>612</v>
      </c>
      <c r="J88" s="302">
        <v>50</v>
      </c>
      <c r="K88" s="313"/>
    </row>
    <row r="89" spans="2:11" ht="15" customHeight="1">
      <c r="B89" s="322"/>
      <c r="C89" s="302" t="s">
        <v>637</v>
      </c>
      <c r="D89" s="302"/>
      <c r="E89" s="302"/>
      <c r="F89" s="321" t="s">
        <v>616</v>
      </c>
      <c r="G89" s="320"/>
      <c r="H89" s="302" t="s">
        <v>637</v>
      </c>
      <c r="I89" s="302" t="s">
        <v>612</v>
      </c>
      <c r="J89" s="302">
        <v>50</v>
      </c>
      <c r="K89" s="313"/>
    </row>
    <row r="90" spans="2:11" ht="15" customHeight="1">
      <c r="B90" s="322"/>
      <c r="C90" s="302" t="s">
        <v>126</v>
      </c>
      <c r="D90" s="302"/>
      <c r="E90" s="302"/>
      <c r="F90" s="321" t="s">
        <v>616</v>
      </c>
      <c r="G90" s="320"/>
      <c r="H90" s="302" t="s">
        <v>638</v>
      </c>
      <c r="I90" s="302" t="s">
        <v>612</v>
      </c>
      <c r="J90" s="302">
        <v>255</v>
      </c>
      <c r="K90" s="313"/>
    </row>
    <row r="91" spans="2:11" ht="15" customHeight="1">
      <c r="B91" s="322"/>
      <c r="C91" s="302" t="s">
        <v>639</v>
      </c>
      <c r="D91" s="302"/>
      <c r="E91" s="302"/>
      <c r="F91" s="321" t="s">
        <v>610</v>
      </c>
      <c r="G91" s="320"/>
      <c r="H91" s="302" t="s">
        <v>640</v>
      </c>
      <c r="I91" s="302" t="s">
        <v>641</v>
      </c>
      <c r="J91" s="302"/>
      <c r="K91" s="313"/>
    </row>
    <row r="92" spans="2:11" ht="15" customHeight="1">
      <c r="B92" s="322"/>
      <c r="C92" s="302" t="s">
        <v>642</v>
      </c>
      <c r="D92" s="302"/>
      <c r="E92" s="302"/>
      <c r="F92" s="321" t="s">
        <v>610</v>
      </c>
      <c r="G92" s="320"/>
      <c r="H92" s="302" t="s">
        <v>643</v>
      </c>
      <c r="I92" s="302" t="s">
        <v>644</v>
      </c>
      <c r="J92" s="302"/>
      <c r="K92" s="313"/>
    </row>
    <row r="93" spans="2:11" ht="15" customHeight="1">
      <c r="B93" s="322"/>
      <c r="C93" s="302" t="s">
        <v>645</v>
      </c>
      <c r="D93" s="302"/>
      <c r="E93" s="302"/>
      <c r="F93" s="321" t="s">
        <v>610</v>
      </c>
      <c r="G93" s="320"/>
      <c r="H93" s="302" t="s">
        <v>645</v>
      </c>
      <c r="I93" s="302" t="s">
        <v>644</v>
      </c>
      <c r="J93" s="302"/>
      <c r="K93" s="313"/>
    </row>
    <row r="94" spans="2:11" ht="15" customHeight="1">
      <c r="B94" s="322"/>
      <c r="C94" s="302" t="s">
        <v>38</v>
      </c>
      <c r="D94" s="302"/>
      <c r="E94" s="302"/>
      <c r="F94" s="321" t="s">
        <v>610</v>
      </c>
      <c r="G94" s="320"/>
      <c r="H94" s="302" t="s">
        <v>646</v>
      </c>
      <c r="I94" s="302" t="s">
        <v>644</v>
      </c>
      <c r="J94" s="302"/>
      <c r="K94" s="313"/>
    </row>
    <row r="95" spans="2:11" ht="15" customHeight="1">
      <c r="B95" s="322"/>
      <c r="C95" s="302" t="s">
        <v>48</v>
      </c>
      <c r="D95" s="302"/>
      <c r="E95" s="302"/>
      <c r="F95" s="321" t="s">
        <v>610</v>
      </c>
      <c r="G95" s="320"/>
      <c r="H95" s="302" t="s">
        <v>647</v>
      </c>
      <c r="I95" s="302" t="s">
        <v>644</v>
      </c>
      <c r="J95" s="302"/>
      <c r="K95" s="313"/>
    </row>
    <row r="96" spans="2:11" ht="15" customHeight="1">
      <c r="B96" s="325"/>
      <c r="C96" s="326"/>
      <c r="D96" s="326"/>
      <c r="E96" s="326"/>
      <c r="F96" s="326"/>
      <c r="G96" s="326"/>
      <c r="H96" s="326"/>
      <c r="I96" s="326"/>
      <c r="J96" s="326"/>
      <c r="K96" s="327"/>
    </row>
    <row r="97" spans="2:11" ht="18.75" customHeight="1">
      <c r="B97" s="328"/>
      <c r="C97" s="329"/>
      <c r="D97" s="329"/>
      <c r="E97" s="329"/>
      <c r="F97" s="329"/>
      <c r="G97" s="329"/>
      <c r="H97" s="329"/>
      <c r="I97" s="329"/>
      <c r="J97" s="329"/>
      <c r="K97" s="328"/>
    </row>
    <row r="98" spans="2:11" ht="18.75" customHeight="1">
      <c r="B98" s="308"/>
      <c r="C98" s="308"/>
      <c r="D98" s="308"/>
      <c r="E98" s="308"/>
      <c r="F98" s="308"/>
      <c r="G98" s="308"/>
      <c r="H98" s="308"/>
      <c r="I98" s="308"/>
      <c r="J98" s="308"/>
      <c r="K98" s="308"/>
    </row>
    <row r="99" spans="2:11" ht="7.5" customHeight="1">
      <c r="B99" s="309"/>
      <c r="C99" s="310"/>
      <c r="D99" s="310"/>
      <c r="E99" s="310"/>
      <c r="F99" s="310"/>
      <c r="G99" s="310"/>
      <c r="H99" s="310"/>
      <c r="I99" s="310"/>
      <c r="J99" s="310"/>
      <c r="K99" s="311"/>
    </row>
    <row r="100" spans="2:11" ht="45" customHeight="1">
      <c r="B100" s="312"/>
      <c r="C100" s="421" t="s">
        <v>648</v>
      </c>
      <c r="D100" s="421"/>
      <c r="E100" s="421"/>
      <c r="F100" s="421"/>
      <c r="G100" s="421"/>
      <c r="H100" s="421"/>
      <c r="I100" s="421"/>
      <c r="J100" s="421"/>
      <c r="K100" s="313"/>
    </row>
    <row r="101" spans="2:11" ht="17.25" customHeight="1">
      <c r="B101" s="312"/>
      <c r="C101" s="314" t="s">
        <v>604</v>
      </c>
      <c r="D101" s="314"/>
      <c r="E101" s="314"/>
      <c r="F101" s="314" t="s">
        <v>605</v>
      </c>
      <c r="G101" s="315"/>
      <c r="H101" s="314" t="s">
        <v>121</v>
      </c>
      <c r="I101" s="314" t="s">
        <v>57</v>
      </c>
      <c r="J101" s="314" t="s">
        <v>606</v>
      </c>
      <c r="K101" s="313"/>
    </row>
    <row r="102" spans="2:11" ht="17.25" customHeight="1">
      <c r="B102" s="312"/>
      <c r="C102" s="316" t="s">
        <v>607</v>
      </c>
      <c r="D102" s="316"/>
      <c r="E102" s="316"/>
      <c r="F102" s="317" t="s">
        <v>608</v>
      </c>
      <c r="G102" s="318"/>
      <c r="H102" s="316"/>
      <c r="I102" s="316"/>
      <c r="J102" s="316" t="s">
        <v>609</v>
      </c>
      <c r="K102" s="313"/>
    </row>
    <row r="103" spans="2:11" ht="5.25" customHeight="1">
      <c r="B103" s="312"/>
      <c r="C103" s="314"/>
      <c r="D103" s="314"/>
      <c r="E103" s="314"/>
      <c r="F103" s="314"/>
      <c r="G103" s="330"/>
      <c r="H103" s="314"/>
      <c r="I103" s="314"/>
      <c r="J103" s="314"/>
      <c r="K103" s="313"/>
    </row>
    <row r="104" spans="2:11" ht="15" customHeight="1">
      <c r="B104" s="312"/>
      <c r="C104" s="302" t="s">
        <v>53</v>
      </c>
      <c r="D104" s="319"/>
      <c r="E104" s="319"/>
      <c r="F104" s="321" t="s">
        <v>610</v>
      </c>
      <c r="G104" s="330"/>
      <c r="H104" s="302" t="s">
        <v>649</v>
      </c>
      <c r="I104" s="302" t="s">
        <v>612</v>
      </c>
      <c r="J104" s="302">
        <v>20</v>
      </c>
      <c r="K104" s="313"/>
    </row>
    <row r="105" spans="2:11" ht="15" customHeight="1">
      <c r="B105" s="312"/>
      <c r="C105" s="302" t="s">
        <v>613</v>
      </c>
      <c r="D105" s="302"/>
      <c r="E105" s="302"/>
      <c r="F105" s="321" t="s">
        <v>610</v>
      </c>
      <c r="G105" s="302"/>
      <c r="H105" s="302" t="s">
        <v>649</v>
      </c>
      <c r="I105" s="302" t="s">
        <v>612</v>
      </c>
      <c r="J105" s="302">
        <v>120</v>
      </c>
      <c r="K105" s="313"/>
    </row>
    <row r="106" spans="2:11" ht="15" customHeight="1">
      <c r="B106" s="322"/>
      <c r="C106" s="302" t="s">
        <v>615</v>
      </c>
      <c r="D106" s="302"/>
      <c r="E106" s="302"/>
      <c r="F106" s="321" t="s">
        <v>616</v>
      </c>
      <c r="G106" s="302"/>
      <c r="H106" s="302" t="s">
        <v>649</v>
      </c>
      <c r="I106" s="302" t="s">
        <v>612</v>
      </c>
      <c r="J106" s="302">
        <v>50</v>
      </c>
      <c r="K106" s="313"/>
    </row>
    <row r="107" spans="2:11" ht="15" customHeight="1">
      <c r="B107" s="322"/>
      <c r="C107" s="302" t="s">
        <v>618</v>
      </c>
      <c r="D107" s="302"/>
      <c r="E107" s="302"/>
      <c r="F107" s="321" t="s">
        <v>610</v>
      </c>
      <c r="G107" s="302"/>
      <c r="H107" s="302" t="s">
        <v>649</v>
      </c>
      <c r="I107" s="302" t="s">
        <v>620</v>
      </c>
      <c r="J107" s="302"/>
      <c r="K107" s="313"/>
    </row>
    <row r="108" spans="2:11" ht="15" customHeight="1">
      <c r="B108" s="322"/>
      <c r="C108" s="302" t="s">
        <v>629</v>
      </c>
      <c r="D108" s="302"/>
      <c r="E108" s="302"/>
      <c r="F108" s="321" t="s">
        <v>616</v>
      </c>
      <c r="G108" s="302"/>
      <c r="H108" s="302" t="s">
        <v>649</v>
      </c>
      <c r="I108" s="302" t="s">
        <v>612</v>
      </c>
      <c r="J108" s="302">
        <v>50</v>
      </c>
      <c r="K108" s="313"/>
    </row>
    <row r="109" spans="2:11" ht="15" customHeight="1">
      <c r="B109" s="322"/>
      <c r="C109" s="302" t="s">
        <v>637</v>
      </c>
      <c r="D109" s="302"/>
      <c r="E109" s="302"/>
      <c r="F109" s="321" t="s">
        <v>616</v>
      </c>
      <c r="G109" s="302"/>
      <c r="H109" s="302" t="s">
        <v>649</v>
      </c>
      <c r="I109" s="302" t="s">
        <v>612</v>
      </c>
      <c r="J109" s="302">
        <v>50</v>
      </c>
      <c r="K109" s="313"/>
    </row>
    <row r="110" spans="2:11" ht="15" customHeight="1">
      <c r="B110" s="322"/>
      <c r="C110" s="302" t="s">
        <v>635</v>
      </c>
      <c r="D110" s="302"/>
      <c r="E110" s="302"/>
      <c r="F110" s="321" t="s">
        <v>616</v>
      </c>
      <c r="G110" s="302"/>
      <c r="H110" s="302" t="s">
        <v>649</v>
      </c>
      <c r="I110" s="302" t="s">
        <v>612</v>
      </c>
      <c r="J110" s="302">
        <v>50</v>
      </c>
      <c r="K110" s="313"/>
    </row>
    <row r="111" spans="2:11" ht="15" customHeight="1">
      <c r="B111" s="322"/>
      <c r="C111" s="302" t="s">
        <v>53</v>
      </c>
      <c r="D111" s="302"/>
      <c r="E111" s="302"/>
      <c r="F111" s="321" t="s">
        <v>610</v>
      </c>
      <c r="G111" s="302"/>
      <c r="H111" s="302" t="s">
        <v>650</v>
      </c>
      <c r="I111" s="302" t="s">
        <v>612</v>
      </c>
      <c r="J111" s="302">
        <v>20</v>
      </c>
      <c r="K111" s="313"/>
    </row>
    <row r="112" spans="2:11" ht="15" customHeight="1">
      <c r="B112" s="322"/>
      <c r="C112" s="302" t="s">
        <v>651</v>
      </c>
      <c r="D112" s="302"/>
      <c r="E112" s="302"/>
      <c r="F112" s="321" t="s">
        <v>610</v>
      </c>
      <c r="G112" s="302"/>
      <c r="H112" s="302" t="s">
        <v>652</v>
      </c>
      <c r="I112" s="302" t="s">
        <v>612</v>
      </c>
      <c r="J112" s="302">
        <v>120</v>
      </c>
      <c r="K112" s="313"/>
    </row>
    <row r="113" spans="2:11" ht="15" customHeight="1">
      <c r="B113" s="322"/>
      <c r="C113" s="302" t="s">
        <v>38</v>
      </c>
      <c r="D113" s="302"/>
      <c r="E113" s="302"/>
      <c r="F113" s="321" t="s">
        <v>610</v>
      </c>
      <c r="G113" s="302"/>
      <c r="H113" s="302" t="s">
        <v>653</v>
      </c>
      <c r="I113" s="302" t="s">
        <v>644</v>
      </c>
      <c r="J113" s="302"/>
      <c r="K113" s="313"/>
    </row>
    <row r="114" spans="2:11" ht="15" customHeight="1">
      <c r="B114" s="322"/>
      <c r="C114" s="302" t="s">
        <v>48</v>
      </c>
      <c r="D114" s="302"/>
      <c r="E114" s="302"/>
      <c r="F114" s="321" t="s">
        <v>610</v>
      </c>
      <c r="G114" s="302"/>
      <c r="H114" s="302" t="s">
        <v>654</v>
      </c>
      <c r="I114" s="302" t="s">
        <v>644</v>
      </c>
      <c r="J114" s="302"/>
      <c r="K114" s="313"/>
    </row>
    <row r="115" spans="2:11" ht="15" customHeight="1">
      <c r="B115" s="322"/>
      <c r="C115" s="302" t="s">
        <v>57</v>
      </c>
      <c r="D115" s="302"/>
      <c r="E115" s="302"/>
      <c r="F115" s="321" t="s">
        <v>610</v>
      </c>
      <c r="G115" s="302"/>
      <c r="H115" s="302" t="s">
        <v>655</v>
      </c>
      <c r="I115" s="302" t="s">
        <v>656</v>
      </c>
      <c r="J115" s="302"/>
      <c r="K115" s="313"/>
    </row>
    <row r="116" spans="2:11" ht="15" customHeight="1">
      <c r="B116" s="325"/>
      <c r="C116" s="331"/>
      <c r="D116" s="331"/>
      <c r="E116" s="331"/>
      <c r="F116" s="331"/>
      <c r="G116" s="331"/>
      <c r="H116" s="331"/>
      <c r="I116" s="331"/>
      <c r="J116" s="331"/>
      <c r="K116" s="327"/>
    </row>
    <row r="117" spans="2:11" ht="18.75" customHeight="1">
      <c r="B117" s="332"/>
      <c r="C117" s="298"/>
      <c r="D117" s="298"/>
      <c r="E117" s="298"/>
      <c r="F117" s="333"/>
      <c r="G117" s="298"/>
      <c r="H117" s="298"/>
      <c r="I117" s="298"/>
      <c r="J117" s="298"/>
      <c r="K117" s="332"/>
    </row>
    <row r="118" spans="2:11" ht="18.75" customHeight="1">
      <c r="B118" s="308"/>
      <c r="C118" s="308"/>
      <c r="D118" s="308"/>
      <c r="E118" s="308"/>
      <c r="F118" s="308"/>
      <c r="G118" s="308"/>
      <c r="H118" s="308"/>
      <c r="I118" s="308"/>
      <c r="J118" s="308"/>
      <c r="K118" s="308"/>
    </row>
    <row r="119" spans="2:11" ht="7.5" customHeight="1">
      <c r="B119" s="334"/>
      <c r="C119" s="335"/>
      <c r="D119" s="335"/>
      <c r="E119" s="335"/>
      <c r="F119" s="335"/>
      <c r="G119" s="335"/>
      <c r="H119" s="335"/>
      <c r="I119" s="335"/>
      <c r="J119" s="335"/>
      <c r="K119" s="336"/>
    </row>
    <row r="120" spans="2:11" ht="45" customHeight="1">
      <c r="B120" s="337"/>
      <c r="C120" s="420" t="s">
        <v>657</v>
      </c>
      <c r="D120" s="420"/>
      <c r="E120" s="420"/>
      <c r="F120" s="420"/>
      <c r="G120" s="420"/>
      <c r="H120" s="420"/>
      <c r="I120" s="420"/>
      <c r="J120" s="420"/>
      <c r="K120" s="338"/>
    </row>
    <row r="121" spans="2:11" ht="17.25" customHeight="1">
      <c r="B121" s="339"/>
      <c r="C121" s="314" t="s">
        <v>604</v>
      </c>
      <c r="D121" s="314"/>
      <c r="E121" s="314"/>
      <c r="F121" s="314" t="s">
        <v>605</v>
      </c>
      <c r="G121" s="315"/>
      <c r="H121" s="314" t="s">
        <v>121</v>
      </c>
      <c r="I121" s="314" t="s">
        <v>57</v>
      </c>
      <c r="J121" s="314" t="s">
        <v>606</v>
      </c>
      <c r="K121" s="340"/>
    </row>
    <row r="122" spans="2:11" ht="17.25" customHeight="1">
      <c r="B122" s="339"/>
      <c r="C122" s="316" t="s">
        <v>607</v>
      </c>
      <c r="D122" s="316"/>
      <c r="E122" s="316"/>
      <c r="F122" s="317" t="s">
        <v>608</v>
      </c>
      <c r="G122" s="318"/>
      <c r="H122" s="316"/>
      <c r="I122" s="316"/>
      <c r="J122" s="316" t="s">
        <v>609</v>
      </c>
      <c r="K122" s="340"/>
    </row>
    <row r="123" spans="2:11" ht="5.25" customHeight="1">
      <c r="B123" s="341"/>
      <c r="C123" s="319"/>
      <c r="D123" s="319"/>
      <c r="E123" s="319"/>
      <c r="F123" s="319"/>
      <c r="G123" s="302"/>
      <c r="H123" s="319"/>
      <c r="I123" s="319"/>
      <c r="J123" s="319"/>
      <c r="K123" s="342"/>
    </row>
    <row r="124" spans="2:11" ht="15" customHeight="1">
      <c r="B124" s="341"/>
      <c r="C124" s="302" t="s">
        <v>613</v>
      </c>
      <c r="D124" s="319"/>
      <c r="E124" s="319"/>
      <c r="F124" s="321" t="s">
        <v>610</v>
      </c>
      <c r="G124" s="302"/>
      <c r="H124" s="302" t="s">
        <v>649</v>
      </c>
      <c r="I124" s="302" t="s">
        <v>612</v>
      </c>
      <c r="J124" s="302">
        <v>120</v>
      </c>
      <c r="K124" s="343"/>
    </row>
    <row r="125" spans="2:11" ht="15" customHeight="1">
      <c r="B125" s="341"/>
      <c r="C125" s="302" t="s">
        <v>658</v>
      </c>
      <c r="D125" s="302"/>
      <c r="E125" s="302"/>
      <c r="F125" s="321" t="s">
        <v>610</v>
      </c>
      <c r="G125" s="302"/>
      <c r="H125" s="302" t="s">
        <v>659</v>
      </c>
      <c r="I125" s="302" t="s">
        <v>612</v>
      </c>
      <c r="J125" s="302" t="s">
        <v>660</v>
      </c>
      <c r="K125" s="343"/>
    </row>
    <row r="126" spans="2:11" ht="15" customHeight="1">
      <c r="B126" s="341"/>
      <c r="C126" s="302" t="s">
        <v>84</v>
      </c>
      <c r="D126" s="302"/>
      <c r="E126" s="302"/>
      <c r="F126" s="321" t="s">
        <v>610</v>
      </c>
      <c r="G126" s="302"/>
      <c r="H126" s="302" t="s">
        <v>661</v>
      </c>
      <c r="I126" s="302" t="s">
        <v>612</v>
      </c>
      <c r="J126" s="302" t="s">
        <v>660</v>
      </c>
      <c r="K126" s="343"/>
    </row>
    <row r="127" spans="2:11" ht="15" customHeight="1">
      <c r="B127" s="341"/>
      <c r="C127" s="302" t="s">
        <v>621</v>
      </c>
      <c r="D127" s="302"/>
      <c r="E127" s="302"/>
      <c r="F127" s="321" t="s">
        <v>616</v>
      </c>
      <c r="G127" s="302"/>
      <c r="H127" s="302" t="s">
        <v>622</v>
      </c>
      <c r="I127" s="302" t="s">
        <v>612</v>
      </c>
      <c r="J127" s="302">
        <v>15</v>
      </c>
      <c r="K127" s="343"/>
    </row>
    <row r="128" spans="2:11" ht="15" customHeight="1">
      <c r="B128" s="341"/>
      <c r="C128" s="323" t="s">
        <v>623</v>
      </c>
      <c r="D128" s="323"/>
      <c r="E128" s="323"/>
      <c r="F128" s="324" t="s">
        <v>616</v>
      </c>
      <c r="G128" s="323"/>
      <c r="H128" s="323" t="s">
        <v>624</v>
      </c>
      <c r="I128" s="323" t="s">
        <v>612</v>
      </c>
      <c r="J128" s="323">
        <v>15</v>
      </c>
      <c r="K128" s="343"/>
    </row>
    <row r="129" spans="2:11" ht="15" customHeight="1">
      <c r="B129" s="341"/>
      <c r="C129" s="323" t="s">
        <v>625</v>
      </c>
      <c r="D129" s="323"/>
      <c r="E129" s="323"/>
      <c r="F129" s="324" t="s">
        <v>616</v>
      </c>
      <c r="G129" s="323"/>
      <c r="H129" s="323" t="s">
        <v>626</v>
      </c>
      <c r="I129" s="323" t="s">
        <v>612</v>
      </c>
      <c r="J129" s="323">
        <v>20</v>
      </c>
      <c r="K129" s="343"/>
    </row>
    <row r="130" spans="2:11" ht="15" customHeight="1">
      <c r="B130" s="341"/>
      <c r="C130" s="323" t="s">
        <v>627</v>
      </c>
      <c r="D130" s="323"/>
      <c r="E130" s="323"/>
      <c r="F130" s="324" t="s">
        <v>616</v>
      </c>
      <c r="G130" s="323"/>
      <c r="H130" s="323" t="s">
        <v>628</v>
      </c>
      <c r="I130" s="323" t="s">
        <v>612</v>
      </c>
      <c r="J130" s="323">
        <v>20</v>
      </c>
      <c r="K130" s="343"/>
    </row>
    <row r="131" spans="2:11" ht="15" customHeight="1">
      <c r="B131" s="341"/>
      <c r="C131" s="302" t="s">
        <v>615</v>
      </c>
      <c r="D131" s="302"/>
      <c r="E131" s="302"/>
      <c r="F131" s="321" t="s">
        <v>616</v>
      </c>
      <c r="G131" s="302"/>
      <c r="H131" s="302" t="s">
        <v>649</v>
      </c>
      <c r="I131" s="302" t="s">
        <v>612</v>
      </c>
      <c r="J131" s="302">
        <v>50</v>
      </c>
      <c r="K131" s="343"/>
    </row>
    <row r="132" spans="2:11" ht="15" customHeight="1">
      <c r="B132" s="341"/>
      <c r="C132" s="302" t="s">
        <v>629</v>
      </c>
      <c r="D132" s="302"/>
      <c r="E132" s="302"/>
      <c r="F132" s="321" t="s">
        <v>616</v>
      </c>
      <c r="G132" s="302"/>
      <c r="H132" s="302" t="s">
        <v>649</v>
      </c>
      <c r="I132" s="302" t="s">
        <v>612</v>
      </c>
      <c r="J132" s="302">
        <v>50</v>
      </c>
      <c r="K132" s="343"/>
    </row>
    <row r="133" spans="2:11" ht="15" customHeight="1">
      <c r="B133" s="341"/>
      <c r="C133" s="302" t="s">
        <v>635</v>
      </c>
      <c r="D133" s="302"/>
      <c r="E133" s="302"/>
      <c r="F133" s="321" t="s">
        <v>616</v>
      </c>
      <c r="G133" s="302"/>
      <c r="H133" s="302" t="s">
        <v>649</v>
      </c>
      <c r="I133" s="302" t="s">
        <v>612</v>
      </c>
      <c r="J133" s="302">
        <v>50</v>
      </c>
      <c r="K133" s="343"/>
    </row>
    <row r="134" spans="2:11" ht="15" customHeight="1">
      <c r="B134" s="341"/>
      <c r="C134" s="302" t="s">
        <v>637</v>
      </c>
      <c r="D134" s="302"/>
      <c r="E134" s="302"/>
      <c r="F134" s="321" t="s">
        <v>616</v>
      </c>
      <c r="G134" s="302"/>
      <c r="H134" s="302" t="s">
        <v>649</v>
      </c>
      <c r="I134" s="302" t="s">
        <v>612</v>
      </c>
      <c r="J134" s="302">
        <v>50</v>
      </c>
      <c r="K134" s="343"/>
    </row>
    <row r="135" spans="2:11" ht="15" customHeight="1">
      <c r="B135" s="341"/>
      <c r="C135" s="302" t="s">
        <v>126</v>
      </c>
      <c r="D135" s="302"/>
      <c r="E135" s="302"/>
      <c r="F135" s="321" t="s">
        <v>616</v>
      </c>
      <c r="G135" s="302"/>
      <c r="H135" s="302" t="s">
        <v>662</v>
      </c>
      <c r="I135" s="302" t="s">
        <v>612</v>
      </c>
      <c r="J135" s="302">
        <v>255</v>
      </c>
      <c r="K135" s="343"/>
    </row>
    <row r="136" spans="2:11" ht="15" customHeight="1">
      <c r="B136" s="341"/>
      <c r="C136" s="302" t="s">
        <v>639</v>
      </c>
      <c r="D136" s="302"/>
      <c r="E136" s="302"/>
      <c r="F136" s="321" t="s">
        <v>610</v>
      </c>
      <c r="G136" s="302"/>
      <c r="H136" s="302" t="s">
        <v>663</v>
      </c>
      <c r="I136" s="302" t="s">
        <v>641</v>
      </c>
      <c r="J136" s="302"/>
      <c r="K136" s="343"/>
    </row>
    <row r="137" spans="2:11" ht="15" customHeight="1">
      <c r="B137" s="341"/>
      <c r="C137" s="302" t="s">
        <v>642</v>
      </c>
      <c r="D137" s="302"/>
      <c r="E137" s="302"/>
      <c r="F137" s="321" t="s">
        <v>610</v>
      </c>
      <c r="G137" s="302"/>
      <c r="H137" s="302" t="s">
        <v>664</v>
      </c>
      <c r="I137" s="302" t="s">
        <v>644</v>
      </c>
      <c r="J137" s="302"/>
      <c r="K137" s="343"/>
    </row>
    <row r="138" spans="2:11" ht="15" customHeight="1">
      <c r="B138" s="341"/>
      <c r="C138" s="302" t="s">
        <v>645</v>
      </c>
      <c r="D138" s="302"/>
      <c r="E138" s="302"/>
      <c r="F138" s="321" t="s">
        <v>610</v>
      </c>
      <c r="G138" s="302"/>
      <c r="H138" s="302" t="s">
        <v>645</v>
      </c>
      <c r="I138" s="302" t="s">
        <v>644</v>
      </c>
      <c r="J138" s="302"/>
      <c r="K138" s="343"/>
    </row>
    <row r="139" spans="2:11" ht="15" customHeight="1">
      <c r="B139" s="341"/>
      <c r="C139" s="302" t="s">
        <v>38</v>
      </c>
      <c r="D139" s="302"/>
      <c r="E139" s="302"/>
      <c r="F139" s="321" t="s">
        <v>610</v>
      </c>
      <c r="G139" s="302"/>
      <c r="H139" s="302" t="s">
        <v>665</v>
      </c>
      <c r="I139" s="302" t="s">
        <v>644</v>
      </c>
      <c r="J139" s="302"/>
      <c r="K139" s="343"/>
    </row>
    <row r="140" spans="2:11" ht="15" customHeight="1">
      <c r="B140" s="341"/>
      <c r="C140" s="302" t="s">
        <v>666</v>
      </c>
      <c r="D140" s="302"/>
      <c r="E140" s="302"/>
      <c r="F140" s="321" t="s">
        <v>610</v>
      </c>
      <c r="G140" s="302"/>
      <c r="H140" s="302" t="s">
        <v>667</v>
      </c>
      <c r="I140" s="302" t="s">
        <v>644</v>
      </c>
      <c r="J140" s="302"/>
      <c r="K140" s="343"/>
    </row>
    <row r="141" spans="2:11" ht="15" customHeight="1">
      <c r="B141" s="344"/>
      <c r="C141" s="345"/>
      <c r="D141" s="345"/>
      <c r="E141" s="345"/>
      <c r="F141" s="345"/>
      <c r="G141" s="345"/>
      <c r="H141" s="345"/>
      <c r="I141" s="345"/>
      <c r="J141" s="345"/>
      <c r="K141" s="346"/>
    </row>
    <row r="142" spans="2:11" ht="18.75" customHeight="1">
      <c r="B142" s="298"/>
      <c r="C142" s="298"/>
      <c r="D142" s="298"/>
      <c r="E142" s="298"/>
      <c r="F142" s="333"/>
      <c r="G142" s="298"/>
      <c r="H142" s="298"/>
      <c r="I142" s="298"/>
      <c r="J142" s="298"/>
      <c r="K142" s="298"/>
    </row>
    <row r="143" spans="2:11" ht="18.75" customHeight="1">
      <c r="B143" s="308"/>
      <c r="C143" s="308"/>
      <c r="D143" s="308"/>
      <c r="E143" s="308"/>
      <c r="F143" s="308"/>
      <c r="G143" s="308"/>
      <c r="H143" s="308"/>
      <c r="I143" s="308"/>
      <c r="J143" s="308"/>
      <c r="K143" s="308"/>
    </row>
    <row r="144" spans="2:11" ht="7.5" customHeight="1">
      <c r="B144" s="309"/>
      <c r="C144" s="310"/>
      <c r="D144" s="310"/>
      <c r="E144" s="310"/>
      <c r="F144" s="310"/>
      <c r="G144" s="310"/>
      <c r="H144" s="310"/>
      <c r="I144" s="310"/>
      <c r="J144" s="310"/>
      <c r="K144" s="311"/>
    </row>
    <row r="145" spans="2:11" ht="45" customHeight="1">
      <c r="B145" s="312"/>
      <c r="C145" s="421" t="s">
        <v>668</v>
      </c>
      <c r="D145" s="421"/>
      <c r="E145" s="421"/>
      <c r="F145" s="421"/>
      <c r="G145" s="421"/>
      <c r="H145" s="421"/>
      <c r="I145" s="421"/>
      <c r="J145" s="421"/>
      <c r="K145" s="313"/>
    </row>
    <row r="146" spans="2:11" ht="17.25" customHeight="1">
      <c r="B146" s="312"/>
      <c r="C146" s="314" t="s">
        <v>604</v>
      </c>
      <c r="D146" s="314"/>
      <c r="E146" s="314"/>
      <c r="F146" s="314" t="s">
        <v>605</v>
      </c>
      <c r="G146" s="315"/>
      <c r="H146" s="314" t="s">
        <v>121</v>
      </c>
      <c r="I146" s="314" t="s">
        <v>57</v>
      </c>
      <c r="J146" s="314" t="s">
        <v>606</v>
      </c>
      <c r="K146" s="313"/>
    </row>
    <row r="147" spans="2:11" ht="17.25" customHeight="1">
      <c r="B147" s="312"/>
      <c r="C147" s="316" t="s">
        <v>607</v>
      </c>
      <c r="D147" s="316"/>
      <c r="E147" s="316"/>
      <c r="F147" s="317" t="s">
        <v>608</v>
      </c>
      <c r="G147" s="318"/>
      <c r="H147" s="316"/>
      <c r="I147" s="316"/>
      <c r="J147" s="316" t="s">
        <v>609</v>
      </c>
      <c r="K147" s="313"/>
    </row>
    <row r="148" spans="2:11" ht="5.25" customHeight="1">
      <c r="B148" s="322"/>
      <c r="C148" s="319"/>
      <c r="D148" s="319"/>
      <c r="E148" s="319"/>
      <c r="F148" s="319"/>
      <c r="G148" s="320"/>
      <c r="H148" s="319"/>
      <c r="I148" s="319"/>
      <c r="J148" s="319"/>
      <c r="K148" s="343"/>
    </row>
    <row r="149" spans="2:11" ht="15" customHeight="1">
      <c r="B149" s="322"/>
      <c r="C149" s="347" t="s">
        <v>613</v>
      </c>
      <c r="D149" s="302"/>
      <c r="E149" s="302"/>
      <c r="F149" s="348" t="s">
        <v>610</v>
      </c>
      <c r="G149" s="302"/>
      <c r="H149" s="347" t="s">
        <v>649</v>
      </c>
      <c r="I149" s="347" t="s">
        <v>612</v>
      </c>
      <c r="J149" s="347">
        <v>120</v>
      </c>
      <c r="K149" s="343"/>
    </row>
    <row r="150" spans="2:11" ht="15" customHeight="1">
      <c r="B150" s="322"/>
      <c r="C150" s="347" t="s">
        <v>658</v>
      </c>
      <c r="D150" s="302"/>
      <c r="E150" s="302"/>
      <c r="F150" s="348" t="s">
        <v>610</v>
      </c>
      <c r="G150" s="302"/>
      <c r="H150" s="347" t="s">
        <v>669</v>
      </c>
      <c r="I150" s="347" t="s">
        <v>612</v>
      </c>
      <c r="J150" s="347" t="s">
        <v>660</v>
      </c>
      <c r="K150" s="343"/>
    </row>
    <row r="151" spans="2:11" ht="15" customHeight="1">
      <c r="B151" s="322"/>
      <c r="C151" s="347" t="s">
        <v>84</v>
      </c>
      <c r="D151" s="302"/>
      <c r="E151" s="302"/>
      <c r="F151" s="348" t="s">
        <v>610</v>
      </c>
      <c r="G151" s="302"/>
      <c r="H151" s="347" t="s">
        <v>670</v>
      </c>
      <c r="I151" s="347" t="s">
        <v>612</v>
      </c>
      <c r="J151" s="347" t="s">
        <v>660</v>
      </c>
      <c r="K151" s="343"/>
    </row>
    <row r="152" spans="2:11" ht="15" customHeight="1">
      <c r="B152" s="322"/>
      <c r="C152" s="347" t="s">
        <v>615</v>
      </c>
      <c r="D152" s="302"/>
      <c r="E152" s="302"/>
      <c r="F152" s="348" t="s">
        <v>616</v>
      </c>
      <c r="G152" s="302"/>
      <c r="H152" s="347" t="s">
        <v>649</v>
      </c>
      <c r="I152" s="347" t="s">
        <v>612</v>
      </c>
      <c r="J152" s="347">
        <v>50</v>
      </c>
      <c r="K152" s="343"/>
    </row>
    <row r="153" spans="2:11" ht="15" customHeight="1">
      <c r="B153" s="322"/>
      <c r="C153" s="347" t="s">
        <v>618</v>
      </c>
      <c r="D153" s="302"/>
      <c r="E153" s="302"/>
      <c r="F153" s="348" t="s">
        <v>610</v>
      </c>
      <c r="G153" s="302"/>
      <c r="H153" s="347" t="s">
        <v>649</v>
      </c>
      <c r="I153" s="347" t="s">
        <v>620</v>
      </c>
      <c r="J153" s="347"/>
      <c r="K153" s="343"/>
    </row>
    <row r="154" spans="2:11" ht="15" customHeight="1">
      <c r="B154" s="322"/>
      <c r="C154" s="347" t="s">
        <v>629</v>
      </c>
      <c r="D154" s="302"/>
      <c r="E154" s="302"/>
      <c r="F154" s="348" t="s">
        <v>616</v>
      </c>
      <c r="G154" s="302"/>
      <c r="H154" s="347" t="s">
        <v>649</v>
      </c>
      <c r="I154" s="347" t="s">
        <v>612</v>
      </c>
      <c r="J154" s="347">
        <v>50</v>
      </c>
      <c r="K154" s="343"/>
    </row>
    <row r="155" spans="2:11" ht="15" customHeight="1">
      <c r="B155" s="322"/>
      <c r="C155" s="347" t="s">
        <v>637</v>
      </c>
      <c r="D155" s="302"/>
      <c r="E155" s="302"/>
      <c r="F155" s="348" t="s">
        <v>616</v>
      </c>
      <c r="G155" s="302"/>
      <c r="H155" s="347" t="s">
        <v>649</v>
      </c>
      <c r="I155" s="347" t="s">
        <v>612</v>
      </c>
      <c r="J155" s="347">
        <v>50</v>
      </c>
      <c r="K155" s="343"/>
    </row>
    <row r="156" spans="2:11" ht="15" customHeight="1">
      <c r="B156" s="322"/>
      <c r="C156" s="347" t="s">
        <v>635</v>
      </c>
      <c r="D156" s="302"/>
      <c r="E156" s="302"/>
      <c r="F156" s="348" t="s">
        <v>616</v>
      </c>
      <c r="G156" s="302"/>
      <c r="H156" s="347" t="s">
        <v>649</v>
      </c>
      <c r="I156" s="347" t="s">
        <v>612</v>
      </c>
      <c r="J156" s="347">
        <v>50</v>
      </c>
      <c r="K156" s="343"/>
    </row>
    <row r="157" spans="2:11" ht="15" customHeight="1">
      <c r="B157" s="322"/>
      <c r="C157" s="347" t="s">
        <v>102</v>
      </c>
      <c r="D157" s="302"/>
      <c r="E157" s="302"/>
      <c r="F157" s="348" t="s">
        <v>610</v>
      </c>
      <c r="G157" s="302"/>
      <c r="H157" s="347" t="s">
        <v>671</v>
      </c>
      <c r="I157" s="347" t="s">
        <v>612</v>
      </c>
      <c r="J157" s="347" t="s">
        <v>672</v>
      </c>
      <c r="K157" s="343"/>
    </row>
    <row r="158" spans="2:11" ht="15" customHeight="1">
      <c r="B158" s="322"/>
      <c r="C158" s="347" t="s">
        <v>673</v>
      </c>
      <c r="D158" s="302"/>
      <c r="E158" s="302"/>
      <c r="F158" s="348" t="s">
        <v>610</v>
      </c>
      <c r="G158" s="302"/>
      <c r="H158" s="347" t="s">
        <v>674</v>
      </c>
      <c r="I158" s="347" t="s">
        <v>644</v>
      </c>
      <c r="J158" s="347"/>
      <c r="K158" s="343"/>
    </row>
    <row r="159" spans="2:11" ht="15" customHeight="1">
      <c r="B159" s="349"/>
      <c r="C159" s="331"/>
      <c r="D159" s="331"/>
      <c r="E159" s="331"/>
      <c r="F159" s="331"/>
      <c r="G159" s="331"/>
      <c r="H159" s="331"/>
      <c r="I159" s="331"/>
      <c r="J159" s="331"/>
      <c r="K159" s="350"/>
    </row>
    <row r="160" spans="2:11" ht="18.75" customHeight="1">
      <c r="B160" s="298"/>
      <c r="C160" s="302"/>
      <c r="D160" s="302"/>
      <c r="E160" s="302"/>
      <c r="F160" s="321"/>
      <c r="G160" s="302"/>
      <c r="H160" s="302"/>
      <c r="I160" s="302"/>
      <c r="J160" s="302"/>
      <c r="K160" s="298"/>
    </row>
    <row r="161" spans="2:11" ht="18.75" customHeight="1">
      <c r="B161" s="308"/>
      <c r="C161" s="308"/>
      <c r="D161" s="308"/>
      <c r="E161" s="308"/>
      <c r="F161" s="308"/>
      <c r="G161" s="308"/>
      <c r="H161" s="308"/>
      <c r="I161" s="308"/>
      <c r="J161" s="308"/>
      <c r="K161" s="308"/>
    </row>
    <row r="162" spans="2:11" ht="7.5" customHeight="1">
      <c r="B162" s="290"/>
      <c r="C162" s="291"/>
      <c r="D162" s="291"/>
      <c r="E162" s="291"/>
      <c r="F162" s="291"/>
      <c r="G162" s="291"/>
      <c r="H162" s="291"/>
      <c r="I162" s="291"/>
      <c r="J162" s="291"/>
      <c r="K162" s="292"/>
    </row>
    <row r="163" spans="2:11" ht="45" customHeight="1">
      <c r="B163" s="293"/>
      <c r="C163" s="420" t="s">
        <v>675</v>
      </c>
      <c r="D163" s="420"/>
      <c r="E163" s="420"/>
      <c r="F163" s="420"/>
      <c r="G163" s="420"/>
      <c r="H163" s="420"/>
      <c r="I163" s="420"/>
      <c r="J163" s="420"/>
      <c r="K163" s="294"/>
    </row>
    <row r="164" spans="2:11" ht="17.25" customHeight="1">
      <c r="B164" s="293"/>
      <c r="C164" s="314" t="s">
        <v>604</v>
      </c>
      <c r="D164" s="314"/>
      <c r="E164" s="314"/>
      <c r="F164" s="314" t="s">
        <v>605</v>
      </c>
      <c r="G164" s="351"/>
      <c r="H164" s="352" t="s">
        <v>121</v>
      </c>
      <c r="I164" s="352" t="s">
        <v>57</v>
      </c>
      <c r="J164" s="314" t="s">
        <v>606</v>
      </c>
      <c r="K164" s="294"/>
    </row>
    <row r="165" spans="2:11" ht="17.25" customHeight="1">
      <c r="B165" s="295"/>
      <c r="C165" s="316" t="s">
        <v>607</v>
      </c>
      <c r="D165" s="316"/>
      <c r="E165" s="316"/>
      <c r="F165" s="317" t="s">
        <v>608</v>
      </c>
      <c r="G165" s="353"/>
      <c r="H165" s="354"/>
      <c r="I165" s="354"/>
      <c r="J165" s="316" t="s">
        <v>609</v>
      </c>
      <c r="K165" s="296"/>
    </row>
    <row r="166" spans="2:11" ht="5.25" customHeight="1">
      <c r="B166" s="322"/>
      <c r="C166" s="319"/>
      <c r="D166" s="319"/>
      <c r="E166" s="319"/>
      <c r="F166" s="319"/>
      <c r="G166" s="320"/>
      <c r="H166" s="319"/>
      <c r="I166" s="319"/>
      <c r="J166" s="319"/>
      <c r="K166" s="343"/>
    </row>
    <row r="167" spans="2:11" ht="15" customHeight="1">
      <c r="B167" s="322"/>
      <c r="C167" s="302" t="s">
        <v>613</v>
      </c>
      <c r="D167" s="302"/>
      <c r="E167" s="302"/>
      <c r="F167" s="321" t="s">
        <v>610</v>
      </c>
      <c r="G167" s="302"/>
      <c r="H167" s="302" t="s">
        <v>649</v>
      </c>
      <c r="I167" s="302" t="s">
        <v>612</v>
      </c>
      <c r="J167" s="302">
        <v>120</v>
      </c>
      <c r="K167" s="343"/>
    </row>
    <row r="168" spans="2:11" ht="15" customHeight="1">
      <c r="B168" s="322"/>
      <c r="C168" s="302" t="s">
        <v>658</v>
      </c>
      <c r="D168" s="302"/>
      <c r="E168" s="302"/>
      <c r="F168" s="321" t="s">
        <v>610</v>
      </c>
      <c r="G168" s="302"/>
      <c r="H168" s="302" t="s">
        <v>659</v>
      </c>
      <c r="I168" s="302" t="s">
        <v>612</v>
      </c>
      <c r="J168" s="302" t="s">
        <v>660</v>
      </c>
      <c r="K168" s="343"/>
    </row>
    <row r="169" spans="2:11" ht="15" customHeight="1">
      <c r="B169" s="322"/>
      <c r="C169" s="302" t="s">
        <v>84</v>
      </c>
      <c r="D169" s="302"/>
      <c r="E169" s="302"/>
      <c r="F169" s="321" t="s">
        <v>610</v>
      </c>
      <c r="G169" s="302"/>
      <c r="H169" s="302" t="s">
        <v>676</v>
      </c>
      <c r="I169" s="302" t="s">
        <v>612</v>
      </c>
      <c r="J169" s="302" t="s">
        <v>660</v>
      </c>
      <c r="K169" s="343"/>
    </row>
    <row r="170" spans="2:11" ht="15" customHeight="1">
      <c r="B170" s="322"/>
      <c r="C170" s="302" t="s">
        <v>615</v>
      </c>
      <c r="D170" s="302"/>
      <c r="E170" s="302"/>
      <c r="F170" s="321" t="s">
        <v>616</v>
      </c>
      <c r="G170" s="302"/>
      <c r="H170" s="302" t="s">
        <v>676</v>
      </c>
      <c r="I170" s="302" t="s">
        <v>612</v>
      </c>
      <c r="J170" s="302">
        <v>50</v>
      </c>
      <c r="K170" s="343"/>
    </row>
    <row r="171" spans="2:11" ht="15" customHeight="1">
      <c r="B171" s="322"/>
      <c r="C171" s="302" t="s">
        <v>618</v>
      </c>
      <c r="D171" s="302"/>
      <c r="E171" s="302"/>
      <c r="F171" s="321" t="s">
        <v>610</v>
      </c>
      <c r="G171" s="302"/>
      <c r="H171" s="302" t="s">
        <v>676</v>
      </c>
      <c r="I171" s="302" t="s">
        <v>620</v>
      </c>
      <c r="J171" s="302"/>
      <c r="K171" s="343"/>
    </row>
    <row r="172" spans="2:11" ht="15" customHeight="1">
      <c r="B172" s="322"/>
      <c r="C172" s="302" t="s">
        <v>629</v>
      </c>
      <c r="D172" s="302"/>
      <c r="E172" s="302"/>
      <c r="F172" s="321" t="s">
        <v>616</v>
      </c>
      <c r="G172" s="302"/>
      <c r="H172" s="302" t="s">
        <v>676</v>
      </c>
      <c r="I172" s="302" t="s">
        <v>612</v>
      </c>
      <c r="J172" s="302">
        <v>50</v>
      </c>
      <c r="K172" s="343"/>
    </row>
    <row r="173" spans="2:11" ht="15" customHeight="1">
      <c r="B173" s="322"/>
      <c r="C173" s="302" t="s">
        <v>637</v>
      </c>
      <c r="D173" s="302"/>
      <c r="E173" s="302"/>
      <c r="F173" s="321" t="s">
        <v>616</v>
      </c>
      <c r="G173" s="302"/>
      <c r="H173" s="302" t="s">
        <v>676</v>
      </c>
      <c r="I173" s="302" t="s">
        <v>612</v>
      </c>
      <c r="J173" s="302">
        <v>50</v>
      </c>
      <c r="K173" s="343"/>
    </row>
    <row r="174" spans="2:11" ht="15" customHeight="1">
      <c r="B174" s="322"/>
      <c r="C174" s="302" t="s">
        <v>635</v>
      </c>
      <c r="D174" s="302"/>
      <c r="E174" s="302"/>
      <c r="F174" s="321" t="s">
        <v>616</v>
      </c>
      <c r="G174" s="302"/>
      <c r="H174" s="302" t="s">
        <v>676</v>
      </c>
      <c r="I174" s="302" t="s">
        <v>612</v>
      </c>
      <c r="J174" s="302">
        <v>50</v>
      </c>
      <c r="K174" s="343"/>
    </row>
    <row r="175" spans="2:11" ht="15" customHeight="1">
      <c r="B175" s="322"/>
      <c r="C175" s="302" t="s">
        <v>120</v>
      </c>
      <c r="D175" s="302"/>
      <c r="E175" s="302"/>
      <c r="F175" s="321" t="s">
        <v>610</v>
      </c>
      <c r="G175" s="302"/>
      <c r="H175" s="302" t="s">
        <v>677</v>
      </c>
      <c r="I175" s="302" t="s">
        <v>678</v>
      </c>
      <c r="J175" s="302"/>
      <c r="K175" s="343"/>
    </row>
    <row r="176" spans="2:11" ht="15" customHeight="1">
      <c r="B176" s="322"/>
      <c r="C176" s="302" t="s">
        <v>57</v>
      </c>
      <c r="D176" s="302"/>
      <c r="E176" s="302"/>
      <c r="F176" s="321" t="s">
        <v>610</v>
      </c>
      <c r="G176" s="302"/>
      <c r="H176" s="302" t="s">
        <v>679</v>
      </c>
      <c r="I176" s="302" t="s">
        <v>680</v>
      </c>
      <c r="J176" s="302">
        <v>1</v>
      </c>
      <c r="K176" s="343"/>
    </row>
    <row r="177" spans="2:11" ht="15" customHeight="1">
      <c r="B177" s="322"/>
      <c r="C177" s="302" t="s">
        <v>53</v>
      </c>
      <c r="D177" s="302"/>
      <c r="E177" s="302"/>
      <c r="F177" s="321" t="s">
        <v>610</v>
      </c>
      <c r="G177" s="302"/>
      <c r="H177" s="302" t="s">
        <v>681</v>
      </c>
      <c r="I177" s="302" t="s">
        <v>612</v>
      </c>
      <c r="J177" s="302">
        <v>20</v>
      </c>
      <c r="K177" s="343"/>
    </row>
    <row r="178" spans="2:11" ht="15" customHeight="1">
      <c r="B178" s="322"/>
      <c r="C178" s="302" t="s">
        <v>121</v>
      </c>
      <c r="D178" s="302"/>
      <c r="E178" s="302"/>
      <c r="F178" s="321" t="s">
        <v>610</v>
      </c>
      <c r="G178" s="302"/>
      <c r="H178" s="302" t="s">
        <v>682</v>
      </c>
      <c r="I178" s="302" t="s">
        <v>612</v>
      </c>
      <c r="J178" s="302">
        <v>255</v>
      </c>
      <c r="K178" s="343"/>
    </row>
    <row r="179" spans="2:11" ht="15" customHeight="1">
      <c r="B179" s="322"/>
      <c r="C179" s="302" t="s">
        <v>122</v>
      </c>
      <c r="D179" s="302"/>
      <c r="E179" s="302"/>
      <c r="F179" s="321" t="s">
        <v>610</v>
      </c>
      <c r="G179" s="302"/>
      <c r="H179" s="302" t="s">
        <v>575</v>
      </c>
      <c r="I179" s="302" t="s">
        <v>612</v>
      </c>
      <c r="J179" s="302">
        <v>10</v>
      </c>
      <c r="K179" s="343"/>
    </row>
    <row r="180" spans="2:11" ht="15" customHeight="1">
      <c r="B180" s="322"/>
      <c r="C180" s="302" t="s">
        <v>123</v>
      </c>
      <c r="D180" s="302"/>
      <c r="E180" s="302"/>
      <c r="F180" s="321" t="s">
        <v>610</v>
      </c>
      <c r="G180" s="302"/>
      <c r="H180" s="302" t="s">
        <v>683</v>
      </c>
      <c r="I180" s="302" t="s">
        <v>644</v>
      </c>
      <c r="J180" s="302"/>
      <c r="K180" s="343"/>
    </row>
    <row r="181" spans="2:11" ht="15" customHeight="1">
      <c r="B181" s="322"/>
      <c r="C181" s="302" t="s">
        <v>684</v>
      </c>
      <c r="D181" s="302"/>
      <c r="E181" s="302"/>
      <c r="F181" s="321" t="s">
        <v>610</v>
      </c>
      <c r="G181" s="302"/>
      <c r="H181" s="302" t="s">
        <v>685</v>
      </c>
      <c r="I181" s="302" t="s">
        <v>644</v>
      </c>
      <c r="J181" s="302"/>
      <c r="K181" s="343"/>
    </row>
    <row r="182" spans="2:11" ht="15" customHeight="1">
      <c r="B182" s="322"/>
      <c r="C182" s="302" t="s">
        <v>673</v>
      </c>
      <c r="D182" s="302"/>
      <c r="E182" s="302"/>
      <c r="F182" s="321" t="s">
        <v>610</v>
      </c>
      <c r="G182" s="302"/>
      <c r="H182" s="302" t="s">
        <v>686</v>
      </c>
      <c r="I182" s="302" t="s">
        <v>644</v>
      </c>
      <c r="J182" s="302"/>
      <c r="K182" s="343"/>
    </row>
    <row r="183" spans="2:11" ht="15" customHeight="1">
      <c r="B183" s="322"/>
      <c r="C183" s="302" t="s">
        <v>125</v>
      </c>
      <c r="D183" s="302"/>
      <c r="E183" s="302"/>
      <c r="F183" s="321" t="s">
        <v>616</v>
      </c>
      <c r="G183" s="302"/>
      <c r="H183" s="302" t="s">
        <v>687</v>
      </c>
      <c r="I183" s="302" t="s">
        <v>612</v>
      </c>
      <c r="J183" s="302">
        <v>50</v>
      </c>
      <c r="K183" s="343"/>
    </row>
    <row r="184" spans="2:11" ht="15" customHeight="1">
      <c r="B184" s="322"/>
      <c r="C184" s="302" t="s">
        <v>688</v>
      </c>
      <c r="D184" s="302"/>
      <c r="E184" s="302"/>
      <c r="F184" s="321" t="s">
        <v>616</v>
      </c>
      <c r="G184" s="302"/>
      <c r="H184" s="302" t="s">
        <v>689</v>
      </c>
      <c r="I184" s="302" t="s">
        <v>690</v>
      </c>
      <c r="J184" s="302"/>
      <c r="K184" s="343"/>
    </row>
    <row r="185" spans="2:11" ht="15" customHeight="1">
      <c r="B185" s="322"/>
      <c r="C185" s="302" t="s">
        <v>691</v>
      </c>
      <c r="D185" s="302"/>
      <c r="E185" s="302"/>
      <c r="F185" s="321" t="s">
        <v>616</v>
      </c>
      <c r="G185" s="302"/>
      <c r="H185" s="302" t="s">
        <v>692</v>
      </c>
      <c r="I185" s="302" t="s">
        <v>690</v>
      </c>
      <c r="J185" s="302"/>
      <c r="K185" s="343"/>
    </row>
    <row r="186" spans="2:11" ht="15" customHeight="1">
      <c r="B186" s="322"/>
      <c r="C186" s="302" t="s">
        <v>693</v>
      </c>
      <c r="D186" s="302"/>
      <c r="E186" s="302"/>
      <c r="F186" s="321" t="s">
        <v>616</v>
      </c>
      <c r="G186" s="302"/>
      <c r="H186" s="302" t="s">
        <v>694</v>
      </c>
      <c r="I186" s="302" t="s">
        <v>690</v>
      </c>
      <c r="J186" s="302"/>
      <c r="K186" s="343"/>
    </row>
    <row r="187" spans="2:11" ht="15" customHeight="1">
      <c r="B187" s="322"/>
      <c r="C187" s="355" t="s">
        <v>695</v>
      </c>
      <c r="D187" s="302"/>
      <c r="E187" s="302"/>
      <c r="F187" s="321" t="s">
        <v>616</v>
      </c>
      <c r="G187" s="302"/>
      <c r="H187" s="302" t="s">
        <v>696</v>
      </c>
      <c r="I187" s="302" t="s">
        <v>697</v>
      </c>
      <c r="J187" s="356" t="s">
        <v>698</v>
      </c>
      <c r="K187" s="343"/>
    </row>
    <row r="188" spans="2:11" ht="15" customHeight="1">
      <c r="B188" s="322"/>
      <c r="C188" s="307" t="s">
        <v>42</v>
      </c>
      <c r="D188" s="302"/>
      <c r="E188" s="302"/>
      <c r="F188" s="321" t="s">
        <v>610</v>
      </c>
      <c r="G188" s="302"/>
      <c r="H188" s="298" t="s">
        <v>699</v>
      </c>
      <c r="I188" s="302" t="s">
        <v>700</v>
      </c>
      <c r="J188" s="302"/>
      <c r="K188" s="343"/>
    </row>
    <row r="189" spans="2:11" ht="15" customHeight="1">
      <c r="B189" s="322"/>
      <c r="C189" s="307" t="s">
        <v>701</v>
      </c>
      <c r="D189" s="302"/>
      <c r="E189" s="302"/>
      <c r="F189" s="321" t="s">
        <v>610</v>
      </c>
      <c r="G189" s="302"/>
      <c r="H189" s="302" t="s">
        <v>702</v>
      </c>
      <c r="I189" s="302" t="s">
        <v>644</v>
      </c>
      <c r="J189" s="302"/>
      <c r="K189" s="343"/>
    </row>
    <row r="190" spans="2:11" ht="15" customHeight="1">
      <c r="B190" s="322"/>
      <c r="C190" s="307" t="s">
        <v>703</v>
      </c>
      <c r="D190" s="302"/>
      <c r="E190" s="302"/>
      <c r="F190" s="321" t="s">
        <v>610</v>
      </c>
      <c r="G190" s="302"/>
      <c r="H190" s="302" t="s">
        <v>704</v>
      </c>
      <c r="I190" s="302" t="s">
        <v>644</v>
      </c>
      <c r="J190" s="302"/>
      <c r="K190" s="343"/>
    </row>
    <row r="191" spans="2:11" ht="15" customHeight="1">
      <c r="B191" s="322"/>
      <c r="C191" s="307" t="s">
        <v>705</v>
      </c>
      <c r="D191" s="302"/>
      <c r="E191" s="302"/>
      <c r="F191" s="321" t="s">
        <v>616</v>
      </c>
      <c r="G191" s="302"/>
      <c r="H191" s="302" t="s">
        <v>706</v>
      </c>
      <c r="I191" s="302" t="s">
        <v>644</v>
      </c>
      <c r="J191" s="302"/>
      <c r="K191" s="343"/>
    </row>
    <row r="192" spans="2:11" ht="15" customHeight="1">
      <c r="B192" s="349"/>
      <c r="C192" s="357"/>
      <c r="D192" s="331"/>
      <c r="E192" s="331"/>
      <c r="F192" s="331"/>
      <c r="G192" s="331"/>
      <c r="H192" s="331"/>
      <c r="I192" s="331"/>
      <c r="J192" s="331"/>
      <c r="K192" s="350"/>
    </row>
    <row r="193" spans="2:11" ht="18.75" customHeight="1">
      <c r="B193" s="298"/>
      <c r="C193" s="302"/>
      <c r="D193" s="302"/>
      <c r="E193" s="302"/>
      <c r="F193" s="321"/>
      <c r="G193" s="302"/>
      <c r="H193" s="302"/>
      <c r="I193" s="302"/>
      <c r="J193" s="302"/>
      <c r="K193" s="298"/>
    </row>
    <row r="194" spans="2:11" ht="18.75" customHeight="1">
      <c r="B194" s="298"/>
      <c r="C194" s="302"/>
      <c r="D194" s="302"/>
      <c r="E194" s="302"/>
      <c r="F194" s="321"/>
      <c r="G194" s="302"/>
      <c r="H194" s="302"/>
      <c r="I194" s="302"/>
      <c r="J194" s="302"/>
      <c r="K194" s="298"/>
    </row>
    <row r="195" spans="2:11" ht="18.75" customHeight="1">
      <c r="B195" s="308"/>
      <c r="C195" s="308"/>
      <c r="D195" s="308"/>
      <c r="E195" s="308"/>
      <c r="F195" s="308"/>
      <c r="G195" s="308"/>
      <c r="H195" s="308"/>
      <c r="I195" s="308"/>
      <c r="J195" s="308"/>
      <c r="K195" s="308"/>
    </row>
    <row r="196" spans="2:11">
      <c r="B196" s="290"/>
      <c r="C196" s="291"/>
      <c r="D196" s="291"/>
      <c r="E196" s="291"/>
      <c r="F196" s="291"/>
      <c r="G196" s="291"/>
      <c r="H196" s="291"/>
      <c r="I196" s="291"/>
      <c r="J196" s="291"/>
      <c r="K196" s="292"/>
    </row>
    <row r="197" spans="2:11" ht="22.2">
      <c r="B197" s="293"/>
      <c r="C197" s="420" t="s">
        <v>707</v>
      </c>
      <c r="D197" s="420"/>
      <c r="E197" s="420"/>
      <c r="F197" s="420"/>
      <c r="G197" s="420"/>
      <c r="H197" s="420"/>
      <c r="I197" s="420"/>
      <c r="J197" s="420"/>
      <c r="K197" s="294"/>
    </row>
    <row r="198" spans="2:11" ht="25.5" customHeight="1">
      <c r="B198" s="293"/>
      <c r="C198" s="358" t="s">
        <v>708</v>
      </c>
      <c r="D198" s="358"/>
      <c r="E198" s="358"/>
      <c r="F198" s="358" t="s">
        <v>709</v>
      </c>
      <c r="G198" s="359"/>
      <c r="H198" s="419" t="s">
        <v>710</v>
      </c>
      <c r="I198" s="419"/>
      <c r="J198" s="419"/>
      <c r="K198" s="294"/>
    </row>
    <row r="199" spans="2:11" ht="5.25" customHeight="1">
      <c r="B199" s="322"/>
      <c r="C199" s="319"/>
      <c r="D199" s="319"/>
      <c r="E199" s="319"/>
      <c r="F199" s="319"/>
      <c r="G199" s="302"/>
      <c r="H199" s="319"/>
      <c r="I199" s="319"/>
      <c r="J199" s="319"/>
      <c r="K199" s="343"/>
    </row>
    <row r="200" spans="2:11" ht="15" customHeight="1">
      <c r="B200" s="322"/>
      <c r="C200" s="302" t="s">
        <v>700</v>
      </c>
      <c r="D200" s="302"/>
      <c r="E200" s="302"/>
      <c r="F200" s="321" t="s">
        <v>43</v>
      </c>
      <c r="G200" s="302"/>
      <c r="H200" s="417" t="s">
        <v>711</v>
      </c>
      <c r="I200" s="417"/>
      <c r="J200" s="417"/>
      <c r="K200" s="343"/>
    </row>
    <row r="201" spans="2:11" ht="15" customHeight="1">
      <c r="B201" s="322"/>
      <c r="C201" s="328"/>
      <c r="D201" s="302"/>
      <c r="E201" s="302"/>
      <c r="F201" s="321" t="s">
        <v>44</v>
      </c>
      <c r="G201" s="302"/>
      <c r="H201" s="417" t="s">
        <v>712</v>
      </c>
      <c r="I201" s="417"/>
      <c r="J201" s="417"/>
      <c r="K201" s="343"/>
    </row>
    <row r="202" spans="2:11" ht="15" customHeight="1">
      <c r="B202" s="322"/>
      <c r="C202" s="328"/>
      <c r="D202" s="302"/>
      <c r="E202" s="302"/>
      <c r="F202" s="321" t="s">
        <v>47</v>
      </c>
      <c r="G202" s="302"/>
      <c r="H202" s="417" t="s">
        <v>713</v>
      </c>
      <c r="I202" s="417"/>
      <c r="J202" s="417"/>
      <c r="K202" s="343"/>
    </row>
    <row r="203" spans="2:11" ht="15" customHeight="1">
      <c r="B203" s="322"/>
      <c r="C203" s="302"/>
      <c r="D203" s="302"/>
      <c r="E203" s="302"/>
      <c r="F203" s="321" t="s">
        <v>45</v>
      </c>
      <c r="G203" s="302"/>
      <c r="H203" s="417" t="s">
        <v>714</v>
      </c>
      <c r="I203" s="417"/>
      <c r="J203" s="417"/>
      <c r="K203" s="343"/>
    </row>
    <row r="204" spans="2:11" ht="15" customHeight="1">
      <c r="B204" s="322"/>
      <c r="C204" s="302"/>
      <c r="D204" s="302"/>
      <c r="E204" s="302"/>
      <c r="F204" s="321" t="s">
        <v>46</v>
      </c>
      <c r="G204" s="302"/>
      <c r="H204" s="417" t="s">
        <v>715</v>
      </c>
      <c r="I204" s="417"/>
      <c r="J204" s="417"/>
      <c r="K204" s="343"/>
    </row>
    <row r="205" spans="2:11" ht="15" customHeight="1">
      <c r="B205" s="322"/>
      <c r="C205" s="302"/>
      <c r="D205" s="302"/>
      <c r="E205" s="302"/>
      <c r="F205" s="321"/>
      <c r="G205" s="302"/>
      <c r="H205" s="302"/>
      <c r="I205" s="302"/>
      <c r="J205" s="302"/>
      <c r="K205" s="343"/>
    </row>
    <row r="206" spans="2:11" ht="15" customHeight="1">
      <c r="B206" s="322"/>
      <c r="C206" s="302" t="s">
        <v>656</v>
      </c>
      <c r="D206" s="302"/>
      <c r="E206" s="302"/>
      <c r="F206" s="321" t="s">
        <v>78</v>
      </c>
      <c r="G206" s="302"/>
      <c r="H206" s="417" t="s">
        <v>716</v>
      </c>
      <c r="I206" s="417"/>
      <c r="J206" s="417"/>
      <c r="K206" s="343"/>
    </row>
    <row r="207" spans="2:11" ht="15" customHeight="1">
      <c r="B207" s="322"/>
      <c r="C207" s="328"/>
      <c r="D207" s="302"/>
      <c r="E207" s="302"/>
      <c r="F207" s="321" t="s">
        <v>555</v>
      </c>
      <c r="G207" s="302"/>
      <c r="H207" s="417" t="s">
        <v>556</v>
      </c>
      <c r="I207" s="417"/>
      <c r="J207" s="417"/>
      <c r="K207" s="343"/>
    </row>
    <row r="208" spans="2:11" ht="15" customHeight="1">
      <c r="B208" s="322"/>
      <c r="C208" s="302"/>
      <c r="D208" s="302"/>
      <c r="E208" s="302"/>
      <c r="F208" s="321" t="s">
        <v>553</v>
      </c>
      <c r="G208" s="302"/>
      <c r="H208" s="417" t="s">
        <v>717</v>
      </c>
      <c r="I208" s="417"/>
      <c r="J208" s="417"/>
      <c r="K208" s="343"/>
    </row>
    <row r="209" spans="2:11" ht="15" customHeight="1">
      <c r="B209" s="360"/>
      <c r="C209" s="328"/>
      <c r="D209" s="328"/>
      <c r="E209" s="328"/>
      <c r="F209" s="321" t="s">
        <v>86</v>
      </c>
      <c r="G209" s="307"/>
      <c r="H209" s="418" t="s">
        <v>557</v>
      </c>
      <c r="I209" s="418"/>
      <c r="J209" s="418"/>
      <c r="K209" s="361"/>
    </row>
    <row r="210" spans="2:11" ht="15" customHeight="1">
      <c r="B210" s="360"/>
      <c r="C210" s="328"/>
      <c r="D210" s="328"/>
      <c r="E210" s="328"/>
      <c r="F210" s="321" t="s">
        <v>558</v>
      </c>
      <c r="G210" s="307"/>
      <c r="H210" s="418" t="s">
        <v>538</v>
      </c>
      <c r="I210" s="418"/>
      <c r="J210" s="418"/>
      <c r="K210" s="361"/>
    </row>
    <row r="211" spans="2:11" ht="15" customHeight="1">
      <c r="B211" s="360"/>
      <c r="C211" s="328"/>
      <c r="D211" s="328"/>
      <c r="E211" s="328"/>
      <c r="F211" s="362"/>
      <c r="G211" s="307"/>
      <c r="H211" s="363"/>
      <c r="I211" s="363"/>
      <c r="J211" s="363"/>
      <c r="K211" s="361"/>
    </row>
    <row r="212" spans="2:11" ht="15" customHeight="1">
      <c r="B212" s="360"/>
      <c r="C212" s="302" t="s">
        <v>680</v>
      </c>
      <c r="D212" s="328"/>
      <c r="E212" s="328"/>
      <c r="F212" s="321">
        <v>1</v>
      </c>
      <c r="G212" s="307"/>
      <c r="H212" s="418" t="s">
        <v>718</v>
      </c>
      <c r="I212" s="418"/>
      <c r="J212" s="418"/>
      <c r="K212" s="361"/>
    </row>
    <row r="213" spans="2:11" ht="15" customHeight="1">
      <c r="B213" s="360"/>
      <c r="C213" s="328"/>
      <c r="D213" s="328"/>
      <c r="E213" s="328"/>
      <c r="F213" s="321">
        <v>2</v>
      </c>
      <c r="G213" s="307"/>
      <c r="H213" s="418" t="s">
        <v>719</v>
      </c>
      <c r="I213" s="418"/>
      <c r="J213" s="418"/>
      <c r="K213" s="361"/>
    </row>
    <row r="214" spans="2:11" ht="15" customHeight="1">
      <c r="B214" s="360"/>
      <c r="C214" s="328"/>
      <c r="D214" s="328"/>
      <c r="E214" s="328"/>
      <c r="F214" s="321">
        <v>3</v>
      </c>
      <c r="G214" s="307"/>
      <c r="H214" s="418" t="s">
        <v>720</v>
      </c>
      <c r="I214" s="418"/>
      <c r="J214" s="418"/>
      <c r="K214" s="361"/>
    </row>
    <row r="215" spans="2:11" ht="15" customHeight="1">
      <c r="B215" s="360"/>
      <c r="C215" s="328"/>
      <c r="D215" s="328"/>
      <c r="E215" s="328"/>
      <c r="F215" s="321">
        <v>4</v>
      </c>
      <c r="G215" s="307"/>
      <c r="H215" s="418" t="s">
        <v>721</v>
      </c>
      <c r="I215" s="418"/>
      <c r="J215" s="418"/>
      <c r="K215" s="361"/>
    </row>
    <row r="216" spans="2:11" ht="12.75" customHeight="1">
      <c r="B216" s="364"/>
      <c r="C216" s="365"/>
      <c r="D216" s="365"/>
      <c r="E216" s="365"/>
      <c r="F216" s="365"/>
      <c r="G216" s="365"/>
      <c r="H216" s="365"/>
      <c r="I216" s="365"/>
      <c r="J216" s="365"/>
      <c r="K216" s="366"/>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1.1 - Soupis prací - Opra...</vt:lpstr>
      <vt:lpstr>VON - Soupis prací - Vedl...</vt:lpstr>
      <vt:lpstr>Pokyny pro vyplnění</vt:lpstr>
      <vt:lpstr>'1.1 - Soupis prací - Opra...'!Názvy_tisku</vt:lpstr>
      <vt:lpstr>'Rekapitulace stavby'!Názvy_tisku</vt:lpstr>
      <vt:lpstr>'VON - Soupis prací - Vedl...'!Názvy_tisku</vt:lpstr>
      <vt:lpstr>'1.1 - Soupis prací - Opra...'!Oblast_tisku</vt:lpstr>
      <vt:lpstr>'Pokyny pro vyplnění'!Oblast_tisku</vt:lpstr>
      <vt:lpstr>'Rekapitulace stavby'!Oblast_tisku</vt:lpstr>
      <vt:lpstr>'VON - Soupis prací - Vedl...'!Oblast_tisku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OEM-PC\OEM</dc:creator>
  <cp:lastModifiedBy>OEM</cp:lastModifiedBy>
  <dcterms:created xsi:type="dcterms:W3CDTF">2017-04-04T06:23:28Z</dcterms:created>
  <dcterms:modified xsi:type="dcterms:W3CDTF">2017-04-04T06:23:32Z</dcterms:modified>
</cp:coreProperties>
</file>